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6694\Downloads\"/>
    </mc:Choice>
  </mc:AlternateContent>
  <xr:revisionPtr revIDLastSave="0" documentId="8_{8CB8A89C-C98D-408F-88DC-BB5F9ACEE961}" xr6:coauthVersionLast="47" xr6:coauthVersionMax="47" xr10:uidLastSave="{00000000-0000-0000-0000-000000000000}"/>
  <bookViews>
    <workbookView xWindow="28680" yWindow="-120" windowWidth="29040" windowHeight="17640" tabRatio="789" activeTab="3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5" l="1"/>
  <c r="I61" i="17"/>
  <c r="J61" i="17"/>
  <c r="K61" i="17"/>
  <c r="L61" i="17"/>
  <c r="M61" i="17"/>
  <c r="N61" i="17"/>
  <c r="I27" i="17"/>
  <c r="J27" i="17"/>
  <c r="K27" i="17"/>
  <c r="L27" i="17"/>
  <c r="M27" i="17"/>
  <c r="N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G21" i="18" l="1"/>
  <c r="H21" i="18"/>
  <c r="I21" i="18"/>
  <c r="N21" i="18"/>
  <c r="K21" i="18"/>
  <c r="J21" i="18"/>
  <c r="L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W11" i="7"/>
  <c r="V11" i="7"/>
  <c r="U11" i="7"/>
  <c r="T11" i="7"/>
  <c r="S11" i="7"/>
  <c r="R11" i="7"/>
  <c r="X11" i="7" l="1"/>
  <c r="I58" i="17"/>
  <c r="J58" i="17"/>
  <c r="K58" i="17"/>
  <c r="L58" i="17"/>
  <c r="M58" i="17"/>
  <c r="N58" i="17"/>
  <c r="H64" i="17"/>
  <c r="G54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1" i="17"/>
  <c r="J71" i="17"/>
  <c r="K71" i="17"/>
  <c r="L71" i="17"/>
  <c r="M71" i="17"/>
  <c r="N71" i="17"/>
  <c r="E67" i="17"/>
  <c r="I57" i="17"/>
  <c r="J57" i="17"/>
  <c r="K57" i="17"/>
  <c r="L57" i="17"/>
  <c r="M57" i="17"/>
  <c r="N57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K32" i="17"/>
  <c r="L32" i="17"/>
  <c r="I32" i="17"/>
  <c r="M32" i="17"/>
  <c r="K21" i="17"/>
  <c r="L21" i="17"/>
  <c r="I21" i="17"/>
  <c r="M21" i="17"/>
  <c r="J21" i="17"/>
  <c r="N21" i="17"/>
  <c r="D57" i="17"/>
  <c r="D67" i="17"/>
  <c r="K66" i="17" l="1"/>
  <c r="L66" i="17"/>
  <c r="I66" i="17"/>
  <c r="M66" i="17"/>
  <c r="J66" i="17"/>
  <c r="N66" i="17"/>
  <c r="I56" i="17"/>
  <c r="M56" i="17"/>
  <c r="J56" i="17"/>
  <c r="N56" i="17"/>
  <c r="K56" i="17"/>
  <c r="L56" i="17"/>
  <c r="E32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<sst xmlns="http://schemas.openxmlformats.org/spreadsheetml/2006/main" count="1360" uniqueCount="672">
  <si>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</si>
  <si>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</si>
  <si>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</si>
  <si>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</si>
  <si>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</si>
  <si>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</si>
  <si>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</si>
  <si>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</si>
  <si>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</si>
  <si>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</si>
  <si>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</si>
  <si>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</si>
  <si>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</si>
  <si>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</si>
  <si>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</si>
  <si>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</si>
  <si>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</si>
  <si>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</si>
  <si>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</si>
  <si>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</si>
  <si>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</si>
  <si>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</si>
  <si>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</si>
  <si>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</si>
  <si>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</si>
  <si>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</si>
  <si>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</si>
  <si>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</si>
  <si>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</si>
  <si>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</si>
  <si>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</si>
  <si>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</si>
  <si>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</si>
  <si>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</si>
  <si>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</si>
  <si>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</si>
  <si>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</si>
  <si>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</si>
  <si>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</si>
  <si>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</si>
  <si>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</si>
  <si>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</si>
  <si>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</si>
  <si>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</si>
  <si>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</si>
  <si>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</si>
  <si>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</si>
  <si>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</si>
  <si>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</si>
  <si>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</si>
  <si>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</si>
  <si>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</si>
  <si>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</si>
  <si>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</si>
  <si>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</si>
  <si>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</si>
  <si>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</si>
  <si>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</si>
  <si>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</si>
  <si>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</si>
  <si>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</si>
  <si>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</si>
  <si>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</si>
  <si>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</si>
  <si>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</si>
  <si>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</si>
  <si>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</si>
  <si>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</si>
  <si>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</si>
  <si>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</si>
  <si>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</si>
  <si>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</si>
  <si>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</si>
  <si>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</si>
  <si>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</si>
  <si>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</si>
  <si>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</si>
  <si>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</si>
  <si>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</si>
  <si>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</si>
  <si>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</si>
  <si>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</si>
  <si>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</si>
  <si>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</si>
  <si>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</si>
  <si>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</si>
  <si>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</si>
  <si>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</si>
  <si>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</si>
  <si>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</si>
  <si>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</si>
  <si>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</si>
  <si>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</si>
  <si>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</si>
  <si>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</si>
  <si>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</si>
  <si>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</si>
  <si>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</si>
  <si>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</si>
  <si>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</si>
  <si>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</si>
  <si>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</si>
  <si>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</si>
  <si>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</si>
  <si>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</si>
  <si>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</si>
  <si>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</si>
  <si>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</si>
  <si>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</si>
  <si>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</si>
  <si>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</si>
  <si>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</si>
  <si>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</si>
  <si>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</si>
  <si>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</si>
  <si>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</si>
  <si>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</si>
  <si>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</si>
  <si>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</si>
  <si>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</si>
  <si>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</si>
  <si>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</si>
  <si>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</si>
  <si>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</si>
  <si>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</si>
  <si>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</si>
  <si>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</si>
  <si>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</si>
  <si>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</si>
  <si>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</si>
  <si>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</si>
  <si>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</si>
  <si>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</si>
  <si>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</si>
  <si>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</si>
  <si>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</si>
  <si>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</si>
  <si>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</si>
  <si>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</si>
  <si>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</si>
  <si>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</si>
  <si>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</si>
  <si>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</si>
  <si>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</si>
  <si>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</si>
  <si>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</si>
  <si>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</si>
  <si>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</si>
  <si>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</si>
  <si>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</si>
  <si>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</si>
  <si>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</si>
  <si>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</si>
  <si>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</si>
  <si>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</si>
  <si>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</si>
  <si>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</si>
  <si>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</si>
  <si>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</si>
  <si>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</si>
  <si>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</si>
  <si>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</si>
  <si>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</si>
  <si>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</si>
  <si>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</si>
  <si>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</si>
  <si>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</si>
  <si>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</si>
  <si>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</si>
  <si>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</si>
  <si>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</si>
  <si>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</si>
  <si>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</si>
  <si>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</si>
  <si>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</si>
  <si>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</si>
  <si>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</si>
  <si>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</si>
  <si>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</si>
  <si>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</si>
  <si>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</si>
  <si>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</si>
  <si>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</si>
  <si>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</si>
  <si>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</si>
  <si>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</si>
  <si>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</si>
  <si>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</si>
  <si>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</si>
  <si>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</si>
  <si>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</si>
  <si>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</si>
  <si>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</si>
  <si>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</si>
  <si>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</si>
  <si>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</si>
  <si>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</si>
  <si>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</si>
  <si>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</si>
  <si>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</si>
  <si>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</si>
  <si>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</si>
  <si>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</si>
  <si>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</si>
  <si>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</si>
  <si>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</si>
  <si>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</si>
  <si>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</si>
  <si>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</si>
  <si>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</si>
  <si>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</si>
  <si>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</si>
  <si>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</si>
  <si>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</si>
  <si>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</si>
  <si>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</si>
  <si>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</si>
  <si>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</si>
  <si>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</si>
  <si>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</si>
  <si>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</si>
  <si>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</si>
  <si>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</si>
  <si>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</si>
  <si>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</si>
  <si>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</si>
  <si>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</si>
  <si>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</si>
  <si>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</si>
  <si>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</si>
  <si>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</si>
  <si>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</si>
  <si>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</si>
  <si>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</si>
  <si>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</si>
  <si>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</si>
  <si>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</si>
  <si>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</si>
  <si>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</si>
  <si>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</si>
  <si>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</si>
  <si>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</si>
  <si>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</si>
  <si>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</si>
  <si>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</si>
  <si>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</si>
  <si>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</si>
  <si>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</si>
  <si>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</si>
  <si>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</si>
  <si>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</si>
  <si>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</si>
  <si>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</si>
  <si>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</si>
  <si>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</si>
  <si>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</si>
  <si>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</si>
  <si>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</si>
  <si>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</si>
  <si>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</si>
  <si>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</si>
  <si>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</si>
  <si>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</si>
  <si>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</si>
  <si>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</si>
  <si>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</si>
  <si>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</si>
  <si>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</si>
  <si>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</si>
  <si>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</si>
  <si>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</si>
  <si>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</si>
  <si>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</si>
  <si>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</si>
  <si>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</si>
  <si>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</si>
  <si>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</si>
  <si>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</si>
  <si>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</si>
  <si>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</si>
  <si>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</si>
  <si>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</si>
  <si>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</si>
  <si>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</si>
  <si>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</si>
  <si>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</si>
  <si>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</si>
  <si>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</si>
  <si>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</si>
  <si>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</si>
  <si>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</si>
  <si>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</si>
  <si>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</si>
  <si>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</si>
  <si>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</si>
  <si>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</si>
  <si>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</si>
  <si>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</si>
  <si>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</si>
  <si>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</si>
  <si>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</si>
  <si>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</si>
  <si>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</si>
  <si>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</si>
  <si>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</si>
  <si>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</si>
  <si>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</si>
  <si>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</si>
  <si>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</si>
  <si>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</si>
  <si>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</si>
  <si>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</si>
  <si>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</si>
  <si>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</si>
  <si>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</si>
  <si>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</si>
  <si>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</si>
  <si>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</si>
  <si>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</si>
  <si>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</si>
  <si>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</si>
  <si>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</si>
  <si>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</si>
  <si>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</si>
  <si>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</si>
  <si>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</si>
  <si>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</si>
  <si>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</si>
  <si>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</si>
  <si>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</si>
  <si>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</si>
  <si>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</si>
  <si>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</si>
  <si>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</si>
  <si>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</si>
  <si>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</si>
  <si>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</si>
  <si>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</si>
  <si>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</si>
  <si>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</si>
  <si>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</si>
  <si>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</si>
  <si>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</si>
  <si>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</si>
  <si>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</si>
  <si>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</si>
  <si>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</si>
  <si>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</si>
  <si>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</si>
  <si>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</si>
  <si>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</si>
  <si>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</si>
  <si>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</si>
  <si>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</si>
  <si>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</si>
  <si>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</si>
  <si>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</si>
  <si>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</si>
  <si>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</si>
  <si>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</si>
  <si>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</si>
  <si>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</si>
  <si>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</si>
  <si>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</si>
  <si>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</si>
  <si>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</si>
  <si>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</si>
  <si>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</si>
  <si>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</si>
  <si>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</si>
  <si>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</si>
  <si>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</si>
  <si>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</si>
  <si>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</si>
  <si>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</si>
  <si>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</si>
  <si>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</si>
  <si>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</si>
  <si>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</si>
  <si>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</si>
  <si>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</si>
  <si>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</si>
  <si>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</si>
  <si>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</si>
  <si>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</si>
  <si>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</si>
  <si>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</si>
  <si>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</si>
  <si>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</si>
  <si>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</si>
  <si>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</si>
  <si>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</si>
  <si>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</si>
  <si>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</si>
  <si>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</si>
  <si>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</si>
  <si>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</si>
  <si>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</si>
  <si>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</si>
  <si>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</si>
  <si>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</si>
  <si>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</si>
  <si>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</si>
  <si>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</si>
  <si>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</si>
  <si>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</si>
  <si>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</si>
  <si>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</si>
  <si>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</si>
  <si>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</si>
  <si>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</si>
  <si>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</si>
  <si>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</si>
  <si>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</si>
  <si>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</si>
  <si>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</si>
  <si>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</si>
  <si>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</si>
  <si>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</si>
  <si>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</si>
  <si>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</si>
  <si>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</si>
  <si>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</si>
  <si>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</si>
  <si>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</si>
  <si>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</si>
  <si>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</si>
  <si>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</si>
  <si>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</si>
  <si>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</si>
  <si>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</si>
  <si>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</si>
  <si>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</si>
  <si>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</si>
  <si>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</si>
  <si>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</si>
  <si>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</si>
  <si>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</si>
  <si>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</si>
  <si>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</si>
  <si>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</si>
  <si>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</si>
  <si>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</si>
  <si>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</si>
  <si>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</si>
  <si>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</si>
  <si>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</si>
  <si>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</si>
  <si>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</si>
  <si>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</si>
  <si>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</si>
  <si>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</si>
  <si>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</si>
  <si>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</si>
  <si>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</si>
  <si>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</si>
  <si>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</si>
  <si>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</si>
  <si>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</si>
  <si>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</si>
  <si>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</si>
  <si>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</si>
  <si>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</si>
  <si>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</si>
  <si>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</si>
  <si>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</si>
  <si>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</si>
  <si>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</si>
  <si>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</si>
  <si>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</si>
  <si>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</si>
  <si>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</si>
  <si>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</si>
  <si>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</si>
  <si>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</si>
  <si>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</si>
  <si>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</si>
  <si>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</si>
  <si>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</si>
  <si>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</si>
  <si>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</si>
  <si>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</si>
  <si>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</si>
  <si>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</si>
  <si>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</si>
  <si>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</si>
  <si>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</si>
  <si>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</si>
  <si>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</si>
  <si>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</si>
  <si>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</si>
  <si>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</si>
  <si>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</si>
  <si>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</si>
  <si>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</si>
  <si>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</si>
  <si>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</si>
  <si>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</si>
  <si>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</si>
  <si>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</si>
  <si>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</si>
  <si>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</si>
  <si>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</si>
  <si>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</si>
  <si>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</si>
  <si>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</si>
  <si>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</si>
  <si>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</si>
  <si>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</si>
  <si>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</si>
  <si>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</si>
  <si>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</si>
  <si>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</si>
  <si>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</si>
  <si>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</si>
  <si>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</si>
  <si>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</si>
  <si>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</si>
  <si>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</si>
  <si>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</si>
  <si>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</si>
  <si>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</si>
  <si>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</si>
  <si>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</si>
  <si>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</si>
  <si>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</si>
  <si>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</si>
  <si>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</si>
  <si>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</si>
  <si>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</si>
  <si>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</si>
  <si>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</si>
  <si>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</si>
  <si>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</si>
  <si>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</si>
  <si>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</si>
  <si>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</si>
  <si>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</si>
  <si>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</si>
  <si>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</si>
  <si>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</si>
  <si>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</si>
  <si>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</si>
  <si>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</si>
  <si>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</si>
  <si>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</si>
  <si>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</si>
  <si>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</si>
  <si>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</si>
  <si>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</si>
  <si>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</si>
  <si>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</si>
  <si>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</si>
  <si>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</si>
  <si>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</si>
  <si>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</si>
  <si>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</si>
  <si>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</si>
  <si>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</si>
  <si>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</si>
  <si>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</si>
  <si>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</si>
  <si>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</si>
  <si>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</si>
  <si>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</si>
  <si>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</si>
  <si>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</si>
  <si>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</si>
  <si>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</si>
  <si>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</si>
  <si>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</si>
  <si>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</si>
  <si>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</si>
  <si>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</si>
  <si>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</si>
  <si>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</si>
  <si>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</si>
  <si>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</si>
  <si>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</si>
  <si>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</si>
  <si>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</si>
  <si>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</si>
  <si>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</si>
  <si>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</si>
  <si>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</si>
  <si>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</si>
  <si>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</si>
  <si>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</si>
  <si>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</si>
  <si>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</si>
  <si>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</si>
  <si>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</si>
  <si>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</si>
  <si>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</si>
  <si>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</si>
  <si>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</si>
  <si>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</si>
  <si>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</si>
  <si>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</si>
  <si>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</si>
  <si>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</si>
  <si>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</si>
  <si>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</si>
  <si>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</si>
  <si>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</si>
  <si>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</si>
  <si>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</si>
  <si>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</si>
  <si>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</si>
  <si>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</si>
  <si>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</si>
  <si>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</si>
  <si>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</si>
  <si>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</si>
  <si>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</si>
  <si>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</si>
  <si>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</si>
  <si>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</si>
  <si>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</si>
  <si>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</si>
  <si>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</si>
  <si>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</si>
  <si>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</si>
  <si>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</si>
  <si>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</si>
  <si>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</si>
  <si>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</si>
  <si>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</si>
  <si>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</si>
  <si>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</si>
  <si>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</si>
  <si>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</si>
  <si>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</si>
  <si>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</si>
  <si>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</si>
  <si>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</si>
  <si>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</si>
  <si>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</si>
  <si>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</si>
  <si>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</si>
  <si>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</si>
  <si>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</si>
  <si>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</si>
  <si>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</si>
  <si>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</si>
  <si>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</si>
  <si>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</si>
  <si>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</si>
  <si>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</si>
  <si>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</si>
  <si>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</si>
  <si>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</si>
  <si>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</si>
  <si>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</si>
  <si>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</si>
  <si>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DE_GHD03</t>
  </si>
  <si>
    <t>ESWE Versorgungs AG</t>
  </si>
  <si>
    <t>Konradinerallee 25</t>
  </si>
  <si>
    <t>D-65189</t>
  </si>
  <si>
    <t>Wiesbaden</t>
  </si>
  <si>
    <t>egnetz@eswe.com</t>
  </si>
  <si>
    <t>Taunusstein</t>
  </si>
  <si>
    <t>HD3</t>
  </si>
  <si>
    <t>DE_HEF03</t>
  </si>
  <si>
    <t>DE_HMF03</t>
  </si>
  <si>
    <t>THE0NKH700066000</t>
  </si>
  <si>
    <t>DE_HMF04</t>
  </si>
  <si>
    <t>Hr. Handschuh</t>
  </si>
  <si>
    <t>0611 / 780 - 3536</t>
  </si>
  <si>
    <t>HK3</t>
  </si>
  <si>
    <t>DE_HKO03</t>
  </si>
  <si>
    <t>DTN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</si>
</sst>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  <numFmt numFmtId="196" formatCode="#,##0.00000_ ;\-#,##0.00000\ "/>
    <numFmt numFmtId="197" formatCode="0.0000000_ ;\-0.0000000\ 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1"/>
      <color rgb="FF00B050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4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5" fontId="81" fillId="34" borderId="24" xfId="3" applyNumberFormat="1" applyFont="1" applyFill="1" applyBorder="1" applyAlignment="1" applyProtection="1">
      <alignment horizontal="center" vertical="center"/>
    </xf>
    <xf numFmtId="165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0" fontId="0" fillId="33" borderId="17" xfId="0" applyFill="1" applyBorder="1" applyAlignment="1" applyProtection="1">
      <alignment horizont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</xf>
    <xf numFmtId="0" fontId="0" fillId="77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left" vertical="center"/>
    </xf>
    <xf numFmtId="1" fontId="12" fillId="0" borderId="0" xfId="3" applyNumberFormat="1" applyFont="1" applyFill="1" applyBorder="1" applyAlignment="1" applyProtection="1">
      <alignment vertical="top"/>
      <protection hidden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0" fontId="7" fillId="78" borderId="0" xfId="0" applyFont="1" applyFill="1" applyAlignment="1" applyProtection="1">
      <alignment horizontal="center"/>
    </xf>
    <xf numFmtId="0" fontId="94" fillId="64" borderId="0" xfId="0" applyFont="1" applyFill="1" applyBorder="1" applyAlignment="1" applyProtection="1">
      <alignment vertical="center"/>
      <protection locked="0"/>
    </xf>
    <xf numFmtId="0" fontId="94" fillId="64" borderId="72" xfId="0" applyFont="1" applyFill="1" applyBorder="1" applyAlignment="1" applyProtection="1">
      <alignment horizontal="center" vertical="center"/>
      <protection locked="0"/>
    </xf>
    <xf numFmtId="0" fontId="94" fillId="71" borderId="41" xfId="0" applyFont="1" applyFill="1" applyBorder="1" applyAlignment="1" applyProtection="1">
      <alignment horizontal="center" vertical="center"/>
      <protection locked="0"/>
    </xf>
    <xf numFmtId="0" fontId="94" fillId="0" borderId="0" xfId="0" applyFont="1" applyProtection="1">
      <protection locked="0"/>
    </xf>
    <xf numFmtId="197" fontId="94" fillId="71" borderId="0" xfId="0" applyNumberFormat="1" applyFont="1" applyFill="1" applyBorder="1" applyAlignment="1" applyProtection="1">
      <alignment horizontal="center" vertical="center"/>
      <protection locked="0"/>
    </xf>
    <xf numFmtId="169" fontId="94" fillId="71" borderId="0" xfId="0" applyNumberFormat="1" applyFont="1" applyFill="1" applyBorder="1" applyAlignment="1" applyProtection="1">
      <alignment horizontal="center" vertical="center"/>
      <protection locked="0"/>
    </xf>
    <xf numFmtId="184" fontId="94" fillId="71" borderId="0" xfId="0" applyNumberFormat="1" applyFont="1" applyFill="1" applyBorder="1" applyAlignment="1" applyProtection="1">
      <alignment horizontal="center" vertical="center"/>
      <protection locked="0"/>
    </xf>
    <xf numFmtId="196" fontId="94" fillId="71" borderId="0" xfId="0" applyNumberFormat="1" applyFont="1" applyFill="1" applyBorder="1" applyAlignment="1" applyProtection="1">
      <alignment horizontal="center" vertical="center"/>
      <protection locked="0"/>
    </xf>
    <xf numFmtId="192" fontId="94" fillId="71" borderId="0" xfId="0" applyNumberFormat="1" applyFont="1" applyFill="1" applyBorder="1" applyAlignment="1" applyProtection="1">
      <alignment horizontal="center" vertical="center"/>
      <protection locked="0"/>
    </xf>
    <xf numFmtId="192" fontId="94" fillId="71" borderId="41" xfId="0" applyNumberFormat="1" applyFont="1" applyFill="1" applyBorder="1" applyAlignment="1" applyProtection="1">
      <alignment horizontal="center" vertical="center"/>
      <protection locked="0"/>
    </xf>
    <xf numFmtId="191" fontId="94" fillId="71" borderId="0" xfId="0" applyNumberFormat="1" applyFont="1" applyFill="1" applyBorder="1" applyAlignment="1" applyProtection="1">
      <alignment horizontal="center" vertical="center"/>
      <protection locked="0"/>
    </xf>
    <xf numFmtId="193" fontId="94" fillId="71" borderId="0" xfId="0" applyNumberFormat="1" applyFont="1" applyFill="1" applyBorder="1" applyAlignment="1" applyProtection="1">
      <alignment horizontal="center" vertical="center"/>
      <protection locked="0"/>
    </xf>
    <xf numFmtId="0" fontId="6" fillId="64" borderId="0" xfId="0" applyFont="1" applyFill="1" applyBorder="1" applyAlignment="1" applyProtection="1">
      <alignment vertical="center"/>
      <protection locked="0"/>
    </xf>
    <xf numFmtId="0" fontId="6" fillId="64" borderId="72" xfId="0" applyFont="1" applyFill="1" applyBorder="1" applyAlignment="1" applyProtection="1">
      <alignment horizontal="center" vertical="center"/>
      <protection locked="0"/>
    </xf>
    <xf numFmtId="0" fontId="6" fillId="71" borderId="41" xfId="0" applyFont="1" applyFill="1" applyBorder="1" applyAlignment="1" applyProtection="1">
      <alignment horizontal="center" vertical="center"/>
      <protection locked="0"/>
    </xf>
    <xf numFmtId="191" fontId="6" fillId="71" borderId="0" xfId="0" applyNumberFormat="1" applyFont="1" applyFill="1" applyBorder="1" applyAlignment="1" applyProtection="1">
      <alignment horizontal="center" vertical="center"/>
      <protection locked="0"/>
    </xf>
    <xf numFmtId="169" fontId="6" fillId="71" borderId="0" xfId="0" applyNumberFormat="1" applyFont="1" applyFill="1" applyBorder="1" applyAlignment="1" applyProtection="1">
      <alignment horizontal="center" vertical="center"/>
      <protection locked="0"/>
    </xf>
    <xf numFmtId="193" fontId="6" fillId="71" borderId="0" xfId="0" applyNumberFormat="1" applyFont="1" applyFill="1" applyBorder="1" applyAlignment="1" applyProtection="1">
      <alignment horizontal="center" vertical="center"/>
      <protection locked="0"/>
    </xf>
    <xf numFmtId="192" fontId="6" fillId="71" borderId="0" xfId="0" applyNumberFormat="1" applyFont="1" applyFill="1" applyBorder="1" applyAlignment="1" applyProtection="1">
      <alignment horizontal="center" vertical="center"/>
      <protection locked="0"/>
    </xf>
    <xf numFmtId="192" fontId="6" fillId="71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2" fillId="64" borderId="0" xfId="0" applyFont="1" applyFill="1" applyBorder="1" applyAlignment="1" applyProtection="1">
      <alignment vertical="center"/>
      <protection locked="0"/>
    </xf>
    <xf numFmtId="0" fontId="12" fillId="64" borderId="72" xfId="0" applyFont="1" applyFill="1" applyBorder="1" applyAlignment="1" applyProtection="1">
      <alignment horizontal="center" vertical="center"/>
      <protection locked="0"/>
    </xf>
    <xf numFmtId="0" fontId="12" fillId="71" borderId="41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197" fontId="12" fillId="71" borderId="0" xfId="0" applyNumberFormat="1" applyFont="1" applyFill="1" applyBorder="1" applyAlignment="1" applyProtection="1">
      <alignment horizontal="center" vertical="center"/>
      <protection locked="0"/>
    </xf>
    <xf numFmtId="169" fontId="12" fillId="71" borderId="0" xfId="0" applyNumberFormat="1" applyFont="1" applyFill="1" applyBorder="1" applyAlignment="1" applyProtection="1">
      <alignment horizontal="center" vertical="center"/>
      <protection locked="0"/>
    </xf>
    <xf numFmtId="184" fontId="12" fillId="71" borderId="0" xfId="0" applyNumberFormat="1" applyFont="1" applyFill="1" applyBorder="1" applyAlignment="1" applyProtection="1">
      <alignment horizontal="center" vertical="center"/>
      <protection locked="0"/>
    </xf>
    <xf numFmtId="196" fontId="12" fillId="71" borderId="0" xfId="0" applyNumberFormat="1" applyFont="1" applyFill="1" applyBorder="1" applyAlignment="1" applyProtection="1">
      <alignment horizontal="center" vertical="center"/>
      <protection locked="0"/>
    </xf>
    <xf numFmtId="192" fontId="12" fillId="71" borderId="0" xfId="0" applyNumberFormat="1" applyFont="1" applyFill="1" applyBorder="1" applyAlignment="1" applyProtection="1">
      <alignment horizontal="center" vertical="center"/>
      <protection locked="0"/>
    </xf>
    <xf numFmtId="192" fontId="12" fillId="71" borderId="41" xfId="0" applyNumberFormat="1" applyFont="1" applyFill="1" applyBorder="1" applyAlignment="1" applyProtection="1">
      <alignment horizontal="center" vertical="center"/>
      <protection locked="0"/>
    </xf>
    <xf numFmtId="191" fontId="12" fillId="71" borderId="0" xfId="0" applyNumberFormat="1" applyFont="1" applyFill="1" applyBorder="1" applyAlignment="1" applyProtection="1">
      <alignment horizontal="center" vertical="center"/>
      <protection locked="0"/>
    </xf>
    <xf numFmtId="193" fontId="12" fillId="71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6000000}"/>
    <cellStyle name="Komma 2 2" xfId="151" xr:uid="{00000000-0005-0000-0000-000057000000}"/>
    <cellStyle name="Komma 3" xfId="70" xr:uid="{00000000-0005-0000-0000-000058000000}"/>
    <cellStyle name="Kopfzeile1" xfId="71" xr:uid="{00000000-0005-0000-0000-000059000000}"/>
    <cellStyle name="Kopfzeile2" xfId="72" xr:uid="{00000000-0005-0000-0000-00005A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7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256222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35560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gnetz@eswe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95" zoomScaleNormal="95" workbookViewId="0"/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461</v>
      </c>
    </row>
    <row r="3" spans="2:7"/>
    <row r="4" spans="2:7">
      <c r="B4" s="8" t="s">
        <v>456</v>
      </c>
    </row>
    <row r="5" spans="2:7">
      <c r="B5" s="8" t="s">
        <v>457</v>
      </c>
    </row>
    <row r="6" spans="2:7"/>
    <row r="7" spans="2:7">
      <c r="B7" t="s">
        <v>334</v>
      </c>
    </row>
    <row r="8" spans="2:7" s="8" customFormat="1">
      <c r="B8" s="8" t="s">
        <v>458</v>
      </c>
    </row>
    <row r="9" spans="2:7" s="8" customFormat="1"/>
    <row r="10" spans="2:7" s="8" customFormat="1">
      <c r="B10" s="14" t="s">
        <v>443</v>
      </c>
    </row>
    <row r="11" spans="2:7" s="8" customFormat="1">
      <c r="B11" s="8" t="s">
        <v>495</v>
      </c>
    </row>
    <row r="12" spans="2:7" s="8" customFormat="1">
      <c r="B12" s="8" t="s">
        <v>496</v>
      </c>
    </row>
    <row r="13" spans="2:7" s="8" customFormat="1">
      <c r="B13" s="8" t="s">
        <v>504</v>
      </c>
    </row>
    <row r="14" spans="2:7" s="8" customFormat="1"/>
    <row r="15" spans="2:7">
      <c r="B15" s="20" t="s">
        <v>460</v>
      </c>
      <c r="C15" s="15"/>
    </row>
    <row r="16" spans="2:7">
      <c r="B16" s="15"/>
      <c r="C16" s="15"/>
      <c r="G16" s="10"/>
    </row>
    <row r="17" spans="2:12">
      <c r="B17" s="17" t="s">
        <v>341</v>
      </c>
      <c r="C17" s="15"/>
    </row>
    <row r="18" spans="2:12" s="8" customFormat="1">
      <c r="B18" s="18" t="s">
        <v>335</v>
      </c>
      <c r="C18" s="15"/>
    </row>
    <row r="19" spans="2:12" s="8" customFormat="1">
      <c r="B19" s="18" t="s">
        <v>336</v>
      </c>
      <c r="C19" s="15"/>
    </row>
    <row r="20" spans="2:12">
      <c r="B20" s="17"/>
      <c r="C20" s="15"/>
    </row>
    <row r="21" spans="2:12">
      <c r="B21" s="3" t="s">
        <v>459</v>
      </c>
      <c r="C21" s="15"/>
    </row>
    <row r="22" spans="2:12" s="8" customFormat="1">
      <c r="B22" s="18" t="s">
        <v>337</v>
      </c>
      <c r="C22" s="15"/>
    </row>
    <row r="23" spans="2:12" s="8" customFormat="1">
      <c r="B23" s="18" t="s">
        <v>338</v>
      </c>
      <c r="C23" s="15"/>
    </row>
    <row r="24" spans="2:12">
      <c r="B24" s="17"/>
      <c r="C24" s="15"/>
    </row>
    <row r="25" spans="2:12">
      <c r="B25" s="17" t="s">
        <v>342</v>
      </c>
      <c r="C25" s="15"/>
    </row>
    <row r="26" spans="2:12">
      <c r="B26" s="18" t="s">
        <v>339</v>
      </c>
      <c r="C26" s="15"/>
      <c r="F26" s="8"/>
      <c r="G26" s="8"/>
      <c r="H26" s="8"/>
    </row>
    <row r="27" spans="2:12">
      <c r="B27" s="18" t="s">
        <v>340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343</v>
      </c>
      <c r="C29" s="19">
        <v>43663</v>
      </c>
      <c r="E29" s="8"/>
      <c r="F29" s="8"/>
      <c r="G29" s="8"/>
      <c r="H29" s="8"/>
    </row>
    <row r="30" spans="2:12">
      <c r="B30" s="21" t="s">
        <v>344</v>
      </c>
      <c r="C30" s="331" t="s">
        <v>650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9" sqref="D9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257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5" t="s">
        <v>499</v>
      </c>
      <c r="D4" s="27">
        <v>45292</v>
      </c>
      <c r="E4" s="15"/>
      <c r="F4" s="12"/>
      <c r="G4" s="2"/>
    </row>
    <row r="5" spans="1:8" ht="15" customHeight="1">
      <c r="B5" s="22"/>
      <c r="C5" s="15"/>
      <c r="D5" s="15"/>
      <c r="E5" s="15"/>
      <c r="F5" s="45"/>
      <c r="G5" s="2"/>
    </row>
    <row r="6" spans="1:8" ht="15" customHeight="1">
      <c r="B6" s="22"/>
      <c r="C6" s="65" t="s">
        <v>500</v>
      </c>
      <c r="D6" s="27">
        <v>45383</v>
      </c>
      <c r="E6" s="15"/>
      <c r="F6" s="45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5"/>
      <c r="G8" s="2"/>
    </row>
    <row r="9" spans="1:8" ht="15" customHeight="1">
      <c r="B9" s="23" t="s">
        <v>70</v>
      </c>
      <c r="C9" s="5" t="s">
        <v>258</v>
      </c>
      <c r="D9" s="347" t="s">
        <v>656</v>
      </c>
      <c r="E9" s="15"/>
      <c r="F9" s="45"/>
      <c r="G9" s="2"/>
    </row>
    <row r="10" spans="1:8" ht="15" customHeight="1">
      <c r="B10" s="22"/>
      <c r="C10" s="5"/>
      <c r="D10" s="28"/>
      <c r="E10" s="15"/>
      <c r="F10" s="45"/>
      <c r="G10" s="2"/>
    </row>
    <row r="11" spans="1:8" s="2" customFormat="1" ht="15" customHeight="1">
      <c r="A11" s="8"/>
      <c r="B11" s="23" t="s">
        <v>71</v>
      </c>
      <c r="C11" s="4" t="s">
        <v>481</v>
      </c>
      <c r="D11" s="348">
        <v>9870006600000</v>
      </c>
      <c r="E11" s="15"/>
      <c r="F11" s="45"/>
    </row>
    <row r="12" spans="1:8" s="2" customFormat="1" ht="15" customHeight="1">
      <c r="A12" s="8"/>
      <c r="B12" s="22"/>
      <c r="C12" s="5"/>
      <c r="D12" s="28"/>
      <c r="E12" s="15"/>
      <c r="F12" s="45"/>
    </row>
    <row r="13" spans="1:8" ht="15" customHeight="1">
      <c r="B13" s="23" t="s">
        <v>72</v>
      </c>
      <c r="C13" s="5" t="s">
        <v>259</v>
      </c>
      <c r="D13" s="41" t="s">
        <v>657</v>
      </c>
      <c r="E13" s="15"/>
      <c r="F13" s="45"/>
      <c r="G13" s="2"/>
    </row>
    <row r="14" spans="1:8" ht="15" customHeight="1">
      <c r="B14" s="22"/>
      <c r="C14" s="5"/>
      <c r="D14" s="29"/>
      <c r="E14" s="15"/>
      <c r="F14" s="45"/>
      <c r="G14" s="2"/>
    </row>
    <row r="15" spans="1:8" ht="15" customHeight="1">
      <c r="B15" s="23" t="s">
        <v>73</v>
      </c>
      <c r="C15" s="5" t="s">
        <v>260</v>
      </c>
      <c r="D15" s="344" t="s">
        <v>658</v>
      </c>
      <c r="E15" s="15"/>
      <c r="F15" s="45"/>
      <c r="G15" s="2"/>
    </row>
    <row r="16" spans="1:8" ht="15" customHeight="1">
      <c r="B16" s="22"/>
      <c r="C16" s="5"/>
      <c r="D16" s="29"/>
      <c r="E16" s="15"/>
      <c r="F16" s="45"/>
      <c r="G16" s="2"/>
    </row>
    <row r="17" spans="1:15" ht="15" customHeight="1">
      <c r="B17" s="23" t="s">
        <v>74</v>
      </c>
      <c r="C17" s="5" t="s">
        <v>261</v>
      </c>
      <c r="D17" s="41" t="s">
        <v>659</v>
      </c>
      <c r="E17" s="15"/>
      <c r="F17" s="45"/>
      <c r="G17" s="2"/>
    </row>
    <row r="18" spans="1:15" ht="15" customHeight="1">
      <c r="B18" s="22"/>
      <c r="C18" s="5"/>
      <c r="D18" s="29"/>
      <c r="E18" s="15"/>
      <c r="F18" s="45"/>
      <c r="G18" s="2"/>
    </row>
    <row r="19" spans="1:15" ht="15" customHeight="1">
      <c r="B19" s="23" t="s">
        <v>75</v>
      </c>
      <c r="C19" s="5" t="s">
        <v>262</v>
      </c>
      <c r="D19" s="347" t="s">
        <v>667</v>
      </c>
      <c r="E19" s="15"/>
      <c r="F19" s="45"/>
      <c r="G19" s="2"/>
    </row>
    <row r="20" spans="1:15" ht="15" customHeight="1">
      <c r="B20" s="22"/>
      <c r="C20" s="5"/>
      <c r="D20" s="29"/>
      <c r="E20" s="15"/>
      <c r="F20" s="45"/>
      <c r="G20" s="2"/>
    </row>
    <row r="21" spans="1:15" ht="15" customHeight="1">
      <c r="B21" s="23" t="s">
        <v>76</v>
      </c>
      <c r="C21" s="5" t="s">
        <v>263</v>
      </c>
      <c r="D21" s="345" t="s">
        <v>660</v>
      </c>
      <c r="E21" s="15"/>
      <c r="F21" s="45"/>
      <c r="G21" s="2"/>
    </row>
    <row r="22" spans="1:15" ht="15" customHeight="1">
      <c r="B22" s="22"/>
      <c r="C22" s="5"/>
      <c r="D22" s="29"/>
      <c r="E22" s="15"/>
      <c r="F22" s="45"/>
      <c r="G22" s="2"/>
    </row>
    <row r="23" spans="1:15" ht="15" customHeight="1">
      <c r="B23" s="23" t="s">
        <v>77</v>
      </c>
      <c r="C23" s="5" t="s">
        <v>264</v>
      </c>
      <c r="D23" s="41" t="s">
        <v>668</v>
      </c>
      <c r="E23" s="15"/>
      <c r="F23" s="45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78</v>
      </c>
      <c r="C25" s="5" t="s">
        <v>482</v>
      </c>
      <c r="D25" s="42">
        <v>2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79</v>
      </c>
      <c r="C27" s="15" t="s">
        <v>455</v>
      </c>
      <c r="D27" s="42" t="s">
        <v>498</v>
      </c>
      <c r="E27" s="39"/>
      <c r="F27" s="11"/>
    </row>
    <row r="28" spans="1:15">
      <c r="B28" s="15"/>
      <c r="C28" s="64" t="s">
        <v>498</v>
      </c>
      <c r="D28" s="46" t="str">
        <f>IF(D27&lt;&gt;C28,VLOOKUP(D27,$C$29:$D$48,2,FALSE),C28)</f>
        <v>Angaben gelten für alle Netzgebiete</v>
      </c>
      <c r="E28" s="38"/>
      <c r="F28" s="11"/>
      <c r="G28" s="2"/>
    </row>
    <row r="29" spans="1:15">
      <c r="B29" s="15"/>
      <c r="C29" s="22" t="s">
        <v>392</v>
      </c>
      <c r="D29" s="349" t="s">
        <v>659</v>
      </c>
      <c r="E29" s="40"/>
      <c r="F29" s="11"/>
      <c r="G29" s="2"/>
    </row>
    <row r="30" spans="1:15">
      <c r="B30" s="15"/>
      <c r="C30" s="22" t="s">
        <v>393</v>
      </c>
      <c r="D30" s="350" t="s">
        <v>661</v>
      </c>
      <c r="E30" s="40"/>
      <c r="F30" s="45"/>
      <c r="G30" s="2"/>
    </row>
    <row r="31" spans="1:15">
      <c r="B31" s="15"/>
      <c r="C31" s="22" t="s">
        <v>418</v>
      </c>
      <c r="D31" s="44"/>
      <c r="E31" s="40"/>
      <c r="F31" s="45"/>
      <c r="G31" s="2"/>
    </row>
    <row r="32" spans="1:15">
      <c r="B32" s="15"/>
      <c r="C32" s="22" t="s">
        <v>419</v>
      </c>
      <c r="D32" s="44"/>
      <c r="E32" s="40"/>
      <c r="F32" s="45"/>
      <c r="G32" s="2"/>
    </row>
    <row r="33" spans="2:7">
      <c r="B33" s="15"/>
      <c r="C33" s="22" t="s">
        <v>420</v>
      </c>
      <c r="D33" s="43"/>
      <c r="E33" s="40"/>
      <c r="F33" s="45"/>
      <c r="G33" s="2"/>
    </row>
    <row r="34" spans="2:7">
      <c r="B34" s="15"/>
      <c r="C34" s="22" t="s">
        <v>421</v>
      </c>
      <c r="D34" s="44"/>
      <c r="E34" s="40"/>
      <c r="F34" s="45"/>
      <c r="G34" s="2"/>
    </row>
    <row r="35" spans="2:7">
      <c r="B35" s="15"/>
      <c r="C35" s="22" t="s">
        <v>422</v>
      </c>
      <c r="D35" s="44"/>
      <c r="E35" s="40"/>
      <c r="F35" s="45"/>
      <c r="G35" s="2"/>
    </row>
    <row r="36" spans="2:7">
      <c r="B36" s="15"/>
      <c r="C36" s="22" t="s">
        <v>423</v>
      </c>
      <c r="D36" s="44"/>
      <c r="E36" s="40"/>
      <c r="F36" s="45"/>
      <c r="G36" s="2"/>
    </row>
    <row r="37" spans="2:7">
      <c r="B37" s="15"/>
      <c r="C37" s="22" t="s">
        <v>424</v>
      </c>
      <c r="D37" s="44"/>
      <c r="E37" s="40"/>
      <c r="F37" s="45"/>
      <c r="G37" s="2"/>
    </row>
    <row r="38" spans="2:7">
      <c r="B38" s="15"/>
      <c r="C38" s="22" t="s">
        <v>427</v>
      </c>
      <c r="D38" s="44"/>
      <c r="E38" s="40"/>
      <c r="F38" s="45"/>
      <c r="G38" s="2"/>
    </row>
    <row r="39" spans="2:7">
      <c r="B39" s="15"/>
      <c r="C39" s="22" t="s">
        <v>428</v>
      </c>
      <c r="D39" s="44"/>
      <c r="E39" s="40"/>
      <c r="F39" s="45"/>
      <c r="G39" s="2"/>
    </row>
    <row r="40" spans="2:7">
      <c r="B40" s="15"/>
      <c r="C40" s="22" t="s">
        <v>429</v>
      </c>
      <c r="D40" s="44"/>
      <c r="E40" s="40"/>
      <c r="F40" s="45"/>
      <c r="G40" s="2"/>
    </row>
    <row r="41" spans="2:7">
      <c r="B41" s="15"/>
      <c r="C41" s="22" t="s">
        <v>430</v>
      </c>
      <c r="D41" s="44"/>
      <c r="E41" s="40"/>
      <c r="F41" s="45"/>
      <c r="G41" s="2"/>
    </row>
    <row r="42" spans="2:7">
      <c r="B42" s="15"/>
      <c r="C42" s="22" t="s">
        <v>431</v>
      </c>
      <c r="D42" s="44"/>
      <c r="E42" s="40"/>
      <c r="F42" s="45"/>
      <c r="G42" s="2"/>
    </row>
    <row r="43" spans="2:7">
      <c r="B43" s="15"/>
      <c r="C43" s="22" t="s">
        <v>432</v>
      </c>
      <c r="D43" s="44"/>
      <c r="E43" s="40"/>
      <c r="F43" s="45"/>
      <c r="G43" s="2"/>
    </row>
    <row r="44" spans="2:7">
      <c r="B44" s="15"/>
      <c r="C44" s="22" t="s">
        <v>433</v>
      </c>
      <c r="D44" s="44"/>
      <c r="E44" s="40"/>
      <c r="F44" s="45"/>
      <c r="G44" s="2"/>
    </row>
    <row r="45" spans="2:7">
      <c r="B45" s="15"/>
      <c r="C45" s="22" t="s">
        <v>434</v>
      </c>
      <c r="D45" s="44"/>
      <c r="E45" s="40"/>
      <c r="F45" s="45"/>
      <c r="G45" s="2"/>
    </row>
    <row r="46" spans="2:7">
      <c r="B46" s="15"/>
      <c r="C46" s="22" t="s">
        <v>435</v>
      </c>
      <c r="D46" s="44"/>
      <c r="E46" s="40"/>
      <c r="F46" s="45"/>
    </row>
    <row r="47" spans="2:7">
      <c r="B47" s="15"/>
      <c r="C47" s="22" t="s">
        <v>436</v>
      </c>
      <c r="D47" s="44"/>
      <c r="E47" s="40"/>
      <c r="F47" s="45"/>
    </row>
    <row r="48" spans="2:7">
      <c r="B48" s="15"/>
      <c r="C48" s="22" t="s">
        <v>437</v>
      </c>
      <c r="D48" s="44"/>
      <c r="E48" s="40"/>
      <c r="F48" s="45"/>
    </row>
    <row r="49" spans="2:6">
      <c r="B49" s="15"/>
      <c r="C49" s="15"/>
      <c r="D49" s="15"/>
      <c r="E49" s="15"/>
      <c r="F49" s="15"/>
    </row>
    <row r="50" spans="2:6"/>
  </sheetData>
  <conditionalFormatting sqref="D30:D48">
    <cfRule type="expression" dxfId="75" priority="3">
      <formula>IF(CELL("Zeile",D30)&lt;$D$25+CELL("Zeile",$D$29),1,0)</formula>
    </cfRule>
  </conditionalFormatting>
  <conditionalFormatting sqref="D30:D48">
    <cfRule type="expression" dxfId="74" priority="2">
      <formula>IF(CELL(D30)&lt;$D$27+27,1,0)</formula>
    </cfRule>
  </conditionalFormatting>
  <conditionalFormatting sqref="D29">
    <cfRule type="expression" dxfId="73" priority="1">
      <formula>IF(CELL("Zeile",D29)&lt;$D$25+CELL("Zeile",$D$29),1,0)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3" zoomScale="80" zoomScaleNormal="80" workbookViewId="0"/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265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4" t="s">
        <v>441</v>
      </c>
      <c r="D5" s="56" t="str">
        <f>Netzbetreiber!$D$9</f>
        <v>ESWE Versorgungs AG</v>
      </c>
      <c r="H5" s="66"/>
      <c r="I5" s="66"/>
      <c r="J5" s="66"/>
      <c r="K5" s="66"/>
    </row>
    <row r="6" spans="2:15" ht="15" customHeight="1">
      <c r="B6" s="22"/>
      <c r="C6" s="60" t="s">
        <v>440</v>
      </c>
      <c r="D6" s="56" t="str">
        <f>Netzbetreiber!D28</f>
        <v>Angaben gelten für alle Netzgebiete</v>
      </c>
      <c r="E6" s="15"/>
      <c r="H6" s="66"/>
      <c r="I6" s="66"/>
      <c r="J6" s="66"/>
      <c r="K6" s="66"/>
    </row>
    <row r="7" spans="2:15" ht="15" customHeight="1">
      <c r="B7" s="22"/>
      <c r="C7" s="58" t="s">
        <v>484</v>
      </c>
      <c r="D7" s="346">
        <f>Netzbetreiber!$D$11</f>
        <v>9870006600000</v>
      </c>
      <c r="E7" s="15"/>
      <c r="H7" s="66"/>
      <c r="I7" s="66"/>
      <c r="J7" s="66"/>
      <c r="K7" s="66"/>
    </row>
    <row r="8" spans="2:15" ht="15" customHeight="1">
      <c r="B8" s="22"/>
      <c r="C8" s="54" t="s">
        <v>132</v>
      </c>
      <c r="D8" s="48">
        <f>Netzbetreiber!$D$6</f>
        <v>45383</v>
      </c>
      <c r="E8" s="15"/>
      <c r="H8" s="66"/>
      <c r="I8" s="66"/>
      <c r="J8" s="66"/>
      <c r="K8" s="66"/>
    </row>
    <row r="9" spans="2:15" ht="15" customHeight="1">
      <c r="B9" s="23"/>
      <c r="C9" s="30"/>
      <c r="D9" s="30"/>
      <c r="E9" s="26"/>
      <c r="F9" s="266"/>
      <c r="G9" s="267"/>
      <c r="H9" s="268"/>
      <c r="I9" s="268"/>
      <c r="J9" s="268"/>
      <c r="K9" s="268"/>
      <c r="L9" s="267"/>
      <c r="M9" s="267"/>
      <c r="N9" s="267"/>
      <c r="O9" s="267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613</v>
      </c>
      <c r="D11" s="33" t="s">
        <v>614</v>
      </c>
      <c r="E11" s="15"/>
      <c r="H11" s="273" t="s">
        <v>614</v>
      </c>
      <c r="I11" s="273" t="s">
        <v>615</v>
      </c>
      <c r="J11" s="66"/>
      <c r="K11" s="66"/>
    </row>
    <row r="12" spans="2:15" ht="15" customHeight="1">
      <c r="B12" s="22"/>
      <c r="C12" s="5"/>
      <c r="D12" s="29"/>
      <c r="E12" s="15"/>
      <c r="H12" s="66"/>
      <c r="I12" s="66"/>
      <c r="J12" s="66"/>
      <c r="K12" s="66"/>
    </row>
    <row r="13" spans="2:15" ht="15" customHeight="1">
      <c r="B13" s="7" t="s">
        <v>81</v>
      </c>
      <c r="C13" s="5" t="s">
        <v>651</v>
      </c>
      <c r="D13" s="265" t="s">
        <v>665</v>
      </c>
      <c r="E13" s="15"/>
      <c r="H13" s="66"/>
      <c r="I13" s="66"/>
      <c r="J13" s="66"/>
      <c r="K13" s="66"/>
    </row>
    <row r="14" spans="2:15" ht="15" customHeight="1">
      <c r="B14" s="22"/>
      <c r="C14" s="5"/>
      <c r="D14" s="29"/>
      <c r="E14" s="15"/>
      <c r="H14" s="269"/>
      <c r="I14" s="269"/>
      <c r="J14" s="269"/>
      <c r="K14" s="269"/>
      <c r="L14" s="270"/>
    </row>
    <row r="15" spans="2:15" ht="15" customHeight="1">
      <c r="B15" s="7" t="s">
        <v>82</v>
      </c>
      <c r="C15" s="31" t="s">
        <v>365</v>
      </c>
      <c r="D15" s="47" t="s">
        <v>256</v>
      </c>
      <c r="E15" s="15"/>
      <c r="H15" s="271" t="s">
        <v>256</v>
      </c>
      <c r="I15" s="271" t="s">
        <v>134</v>
      </c>
      <c r="J15" s="269"/>
      <c r="K15" s="269"/>
      <c r="L15" s="270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2" t="s">
        <v>573</v>
      </c>
      <c r="I16" s="272" t="s">
        <v>485</v>
      </c>
      <c r="J16" s="269"/>
      <c r="K16" s="269"/>
      <c r="L16" s="270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2" t="s">
        <v>486</v>
      </c>
      <c r="I17" s="272" t="s">
        <v>487</v>
      </c>
      <c r="J17" s="269"/>
      <c r="K17" s="269"/>
      <c r="L17" s="270"/>
    </row>
    <row r="18" spans="2:16" ht="15" customHeight="1">
      <c r="B18" s="22"/>
      <c r="C18" s="32"/>
      <c r="D18" s="16"/>
      <c r="E18" s="15"/>
      <c r="H18" s="272"/>
      <c r="I18" s="272"/>
      <c r="J18" s="269"/>
      <c r="K18" s="269"/>
      <c r="L18" s="270"/>
    </row>
    <row r="19" spans="2:16" ht="15" customHeight="1">
      <c r="B19" s="7" t="s">
        <v>83</v>
      </c>
      <c r="C19" s="8" t="s">
        <v>611</v>
      </c>
      <c r="D19" s="47" t="s">
        <v>607</v>
      </c>
      <c r="E19" s="15"/>
      <c r="H19" s="269" t="s">
        <v>607</v>
      </c>
      <c r="I19" s="269" t="s">
        <v>608</v>
      </c>
      <c r="J19" s="269"/>
      <c r="K19" s="8"/>
      <c r="L19" s="270"/>
    </row>
    <row r="20" spans="2:16" ht="15" customHeight="1">
      <c r="B20" s="7"/>
      <c r="C20" s="8" t="str">
        <f>HLOOKUP(D19,H19:I20,2,0)</f>
        <v>nach TU-München Verfahren</v>
      </c>
      <c r="D20" s="47" t="s">
        <v>609</v>
      </c>
      <c r="E20" s="15"/>
      <c r="H20" s="269" t="s">
        <v>610</v>
      </c>
      <c r="I20" s="8" t="s">
        <v>606</v>
      </c>
      <c r="J20" s="8"/>
      <c r="K20" s="8"/>
      <c r="L20" s="270"/>
    </row>
    <row r="21" spans="2:16" ht="15" customHeight="1">
      <c r="B21" s="22"/>
      <c r="C21" s="24" t="s">
        <v>612</v>
      </c>
      <c r="D21" s="24" t="str">
        <f>IF(D19=$H$19,L21,IF(D20=$H$21,M21,N21))</f>
        <v>=&gt;  Q(D) = KW  x  h(T, SLP-Typ)  x  F(WT)</v>
      </c>
      <c r="E21" s="15"/>
      <c r="H21" s="269" t="s">
        <v>609</v>
      </c>
      <c r="I21" s="269" t="s">
        <v>616</v>
      </c>
      <c r="J21" s="8"/>
      <c r="K21" s="8"/>
      <c r="L21" s="272" t="s">
        <v>617</v>
      </c>
      <c r="M21" s="272" t="s">
        <v>619</v>
      </c>
      <c r="N21" s="272" t="s">
        <v>618</v>
      </c>
      <c r="O21" s="8"/>
      <c r="P21" s="270"/>
    </row>
    <row r="22" spans="2:16" ht="15" customHeight="1">
      <c r="B22" s="22"/>
      <c r="C22" s="24"/>
      <c r="D22" s="15"/>
      <c r="E22" s="15"/>
      <c r="H22" s="269"/>
      <c r="I22" s="269"/>
      <c r="J22" s="269"/>
      <c r="K22" s="269"/>
      <c r="L22" s="270"/>
    </row>
    <row r="23" spans="2:16" ht="15" customHeight="1">
      <c r="B23" s="7" t="s">
        <v>84</v>
      </c>
      <c r="C23" s="6" t="s">
        <v>576</v>
      </c>
      <c r="D23" s="42" t="s">
        <v>135</v>
      </c>
      <c r="E23" s="15"/>
      <c r="H23" s="271" t="s">
        <v>133</v>
      </c>
      <c r="I23" s="271" t="s">
        <v>135</v>
      </c>
      <c r="J23" s="269"/>
      <c r="K23" s="269"/>
      <c r="L23" s="270"/>
    </row>
    <row r="24" spans="2:16" ht="15" customHeight="1">
      <c r="B24" s="7"/>
      <c r="C24" s="6" t="s">
        <v>620</v>
      </c>
      <c r="D24" s="42" t="s">
        <v>621</v>
      </c>
      <c r="E24" s="15"/>
      <c r="H24" s="301" t="s">
        <v>621</v>
      </c>
      <c r="I24" s="271" t="s">
        <v>622</v>
      </c>
      <c r="J24" s="271" t="s">
        <v>623</v>
      </c>
      <c r="K24" s="269"/>
      <c r="L24" s="270"/>
    </row>
    <row r="25" spans="2:16" ht="15" customHeight="1">
      <c r="B25" s="22"/>
      <c r="C25" s="15" t="str">
        <f>HLOOKUP(D24,H24:J25,2,0)</f>
        <v>=&gt; Q(Allokation)  =  Q(Synth.);    F(kor) = 1</v>
      </c>
      <c r="D25" s="302">
        <v>1</v>
      </c>
      <c r="E25" s="15"/>
      <c r="H25" s="272" t="s">
        <v>624</v>
      </c>
      <c r="I25" s="272" t="s">
        <v>625</v>
      </c>
      <c r="J25" s="272" t="s">
        <v>626</v>
      </c>
      <c r="K25" s="269"/>
      <c r="L25" s="270"/>
    </row>
    <row r="26" spans="2:16" ht="15" customHeight="1">
      <c r="B26" s="22"/>
      <c r="C26" s="15" t="str">
        <f>HLOOKUP(D24,H24:J26,3,0)</f>
        <v xml:space="preserve"> </v>
      </c>
      <c r="D26" s="303"/>
      <c r="E26" s="15"/>
      <c r="H26" s="272" t="s">
        <v>627</v>
      </c>
      <c r="I26" s="272" t="s">
        <v>628</v>
      </c>
      <c r="J26" s="272" t="s">
        <v>629</v>
      </c>
      <c r="K26" s="269"/>
      <c r="L26" s="270"/>
    </row>
    <row r="27" spans="2:16" ht="15" customHeight="1">
      <c r="B27" s="22"/>
      <c r="C27" s="24"/>
      <c r="D27" s="15"/>
      <c r="E27" s="15"/>
      <c r="H27" s="269"/>
      <c r="I27" s="269"/>
      <c r="J27" s="269"/>
      <c r="K27" s="269"/>
      <c r="L27" s="270"/>
    </row>
    <row r="28" spans="2:16" ht="15" customHeight="1">
      <c r="B28" s="7" t="s">
        <v>367</v>
      </c>
      <c r="C28" s="6" t="s">
        <v>575</v>
      </c>
      <c r="D28" s="42" t="s">
        <v>135</v>
      </c>
      <c r="E28" s="15"/>
      <c r="H28" s="271" t="s">
        <v>133</v>
      </c>
      <c r="I28" s="271" t="s">
        <v>135</v>
      </c>
      <c r="J28" s="269"/>
      <c r="K28" s="269"/>
      <c r="L28" s="270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2" t="s">
        <v>630</v>
      </c>
      <c r="I29" s="272" t="s">
        <v>631</v>
      </c>
      <c r="J29" s="269"/>
      <c r="K29" s="269"/>
      <c r="L29" s="270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2" t="s">
        <v>632</v>
      </c>
      <c r="I30" s="269" t="s">
        <v>627</v>
      </c>
      <c r="J30" s="269"/>
      <c r="K30" s="269"/>
      <c r="L30" s="270"/>
    </row>
    <row r="31" spans="2:16" ht="15" customHeight="1">
      <c r="B31" s="22"/>
      <c r="C31" s="24"/>
      <c r="D31" s="15"/>
      <c r="E31" s="15"/>
      <c r="H31" s="269"/>
      <c r="I31" s="269"/>
      <c r="J31" s="269"/>
      <c r="K31" s="269"/>
      <c r="L31" s="270"/>
    </row>
    <row r="32" spans="2:16" ht="15" customHeight="1">
      <c r="B32" s="23" t="s">
        <v>490</v>
      </c>
      <c r="C32" s="24" t="s">
        <v>492</v>
      </c>
      <c r="D32" s="265">
        <v>4</v>
      </c>
      <c r="E32" s="15"/>
      <c r="H32" s="269"/>
      <c r="I32" s="269"/>
      <c r="J32" s="269"/>
      <c r="K32" s="269"/>
      <c r="L32" s="270"/>
    </row>
    <row r="33" spans="2:39" ht="15" customHeight="1">
      <c r="B33" s="22"/>
      <c r="C33" s="24"/>
      <c r="D33" s="15"/>
      <c r="E33" s="15"/>
      <c r="H33" s="269"/>
      <c r="I33" s="269"/>
      <c r="J33" s="269"/>
      <c r="K33" s="269"/>
      <c r="L33" s="270"/>
    </row>
    <row r="34" spans="2:39" ht="15" customHeight="1">
      <c r="B34" s="7" t="s">
        <v>547</v>
      </c>
      <c r="C34" s="5" t="s">
        <v>362</v>
      </c>
      <c r="D34" s="34">
        <v>1500000</v>
      </c>
      <c r="E34" s="15" t="s">
        <v>505</v>
      </c>
      <c r="I34" s="269"/>
      <c r="J34" s="269"/>
      <c r="K34" s="269"/>
      <c r="L34" s="269"/>
      <c r="M34" s="270"/>
    </row>
    <row r="35" spans="2:39" customFormat="1" ht="15" customHeight="1">
      <c r="C35" s="8" t="s">
        <v>488</v>
      </c>
      <c r="F35" s="13"/>
      <c r="G35" s="13"/>
      <c r="H35" s="66"/>
      <c r="I35" s="66"/>
      <c r="J35" s="66"/>
      <c r="K35" s="6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6"/>
      <c r="I36" s="66"/>
      <c r="J36" s="66"/>
      <c r="K36" s="66"/>
    </row>
    <row r="37" spans="2:39" ht="15" customHeight="1">
      <c r="B37" s="7" t="s">
        <v>548</v>
      </c>
      <c r="C37" s="5" t="s">
        <v>363</v>
      </c>
      <c r="D37" s="36">
        <v>500</v>
      </c>
      <c r="E37" s="15" t="s">
        <v>539</v>
      </c>
      <c r="H37" s="66"/>
      <c r="I37" s="66"/>
      <c r="J37" s="66"/>
      <c r="K37" s="66"/>
    </row>
    <row r="38" spans="2:39" ht="15" customHeight="1">
      <c r="C38" s="8" t="s">
        <v>489</v>
      </c>
    </row>
    <row r="39" spans="2:39" ht="15" customHeight="1">
      <c r="B39" s="7"/>
      <c r="C39" s="3"/>
    </row>
    <row r="40" spans="2:39" ht="15" customHeight="1">
      <c r="B40" s="7"/>
      <c r="C40" s="3" t="s">
        <v>538</v>
      </c>
    </row>
    <row r="41" spans="2:39" ht="18" customHeight="1">
      <c r="C41" s="3" t="s">
        <v>540</v>
      </c>
    </row>
    <row r="42" spans="2:39" ht="18" customHeight="1">
      <c r="C42" s="3"/>
    </row>
    <row r="43" spans="2:39" ht="15" customHeight="1">
      <c r="B43" s="22" t="s">
        <v>549</v>
      </c>
      <c r="C43" s="58" t="s">
        <v>574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584</v>
      </c>
      <c r="D45" s="43">
        <v>106331</v>
      </c>
    </row>
    <row r="46" spans="2:39" ht="18" customHeight="1">
      <c r="C46" s="22" t="s">
        <v>585</v>
      </c>
      <c r="D46" s="43"/>
    </row>
    <row r="47" spans="2:39" ht="18" customHeight="1">
      <c r="C47" s="22" t="s">
        <v>586</v>
      </c>
      <c r="D47" s="43"/>
    </row>
    <row r="48" spans="2:39" ht="18" customHeight="1">
      <c r="C48" s="22" t="s">
        <v>587</v>
      </c>
      <c r="D48" s="43"/>
    </row>
    <row r="49" spans="3:4" ht="18" customHeight="1">
      <c r="C49" s="22" t="s">
        <v>588</v>
      </c>
      <c r="D49" s="43"/>
    </row>
    <row r="50" spans="3:4" ht="18" customHeight="1">
      <c r="C50" s="22" t="s">
        <v>589</v>
      </c>
      <c r="D50" s="43"/>
    </row>
    <row r="51" spans="3:4" ht="18" customHeight="1">
      <c r="C51" s="22" t="s">
        <v>590</v>
      </c>
      <c r="D51" s="43"/>
    </row>
    <row r="52" spans="3:4" ht="18" customHeight="1">
      <c r="C52" s="22" t="s">
        <v>591</v>
      </c>
      <c r="D52" s="43"/>
    </row>
    <row r="53" spans="3:4" ht="18" customHeight="1">
      <c r="C53" s="22" t="s">
        <v>592</v>
      </c>
      <c r="D53" s="43"/>
    </row>
    <row r="54" spans="3:4" ht="18" customHeight="1">
      <c r="C54" s="22" t="s">
        <v>593</v>
      </c>
      <c r="D54" s="43"/>
    </row>
    <row r="55" spans="3:4" ht="18" customHeight="1">
      <c r="C55" s="22" t="s">
        <v>594</v>
      </c>
      <c r="D55" s="43"/>
    </row>
    <row r="56" spans="3:4" ht="18" customHeight="1">
      <c r="C56" s="22" t="s">
        <v>595</v>
      </c>
      <c r="D56" s="43"/>
    </row>
    <row r="57" spans="3:4" ht="18" customHeight="1">
      <c r="C57" s="22" t="s">
        <v>596</v>
      </c>
      <c r="D57" s="43"/>
    </row>
    <row r="58" spans="3:4" ht="18" customHeight="1">
      <c r="C58" s="22" t="s">
        <v>597</v>
      </c>
      <c r="D58" s="43"/>
    </row>
    <row r="59" spans="3:4" ht="18" customHeight="1">
      <c r="C59" s="22" t="s">
        <v>598</v>
      </c>
      <c r="D59" s="43"/>
    </row>
  </sheetData>
  <conditionalFormatting sqref="D45:D59">
    <cfRule type="expression" dxfId="72" priority="18">
      <formula>IF(CELL("Zeile",D45)&lt;$D$43+CELL("Zeile",$D$45),1,0)</formula>
    </cfRule>
  </conditionalFormatting>
  <conditionalFormatting sqref="D46:D59">
    <cfRule type="expression" dxfId="71" priority="17">
      <formula>IF(CELL(D46)&lt;$D$33+27,1,0)</formula>
    </cfRule>
  </conditionalFormatting>
  <conditionalFormatting sqref="D20">
    <cfRule type="expression" dxfId="70" priority="16">
      <formula>IF($D$19=$H$19,1,0)</formula>
    </cfRule>
  </conditionalFormatting>
  <conditionalFormatting sqref="D28">
    <cfRule type="expression" dxfId="69" priority="5">
      <formula>IF($D$15="synthetisch",1,0)</formula>
    </cfRule>
  </conditionalFormatting>
  <conditionalFormatting sqref="D25">
    <cfRule type="expression" dxfId="68" priority="3">
      <formula>IF(AND($D$24=$I$24,$D$23=$H$23),1,0)</formula>
    </cfRule>
  </conditionalFormatting>
  <conditionalFormatting sqref="D23:D25">
    <cfRule type="expression" dxfId="67" priority="6">
      <formula>IF($D$15="analytisch",1,0)</formula>
    </cfRule>
  </conditionalFormatting>
  <conditionalFormatting sqref="D24">
    <cfRule type="expression" dxfId="66" priority="4">
      <formula>IF($D$23="nein",1)</formula>
    </cfRule>
  </conditionalFormatting>
  <conditionalFormatting sqref="D13">
    <cfRule type="expression" dxfId="65" priority="1">
      <formula>IF($D$11="Gaspool",1,0)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abSelected="1" topLeftCell="A14" zoomScaleNormal="100" workbookViewId="0">
      <selection activeCell="E29" sqref="E29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5" width="17.7109375" style="127" customWidth="1"/>
    <col min="6" max="6" width="19.28515625" style="127" bestFit="1" customWidth="1"/>
    <col min="7" max="14" width="12.7109375" style="127" customWidth="1"/>
    <col min="15" max="15" width="34.140625" style="127" customWidth="1"/>
    <col min="16" max="16" width="7.28515625" style="167" hidden="1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140625" style="206" hidden="1" customWidth="1"/>
    <col min="26" max="26" width="11.7109375" style="206" hidden="1" customWidth="1"/>
    <col min="27" max="27" width="8.85546875" style="206" hidden="1" customWidth="1"/>
    <col min="28" max="28" width="11" style="206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26" width="0" style="55" hidden="1" customWidth="1"/>
    <col min="127" max="16384" width="1" style="55" hidden="1"/>
  </cols>
  <sheetData>
    <row r="1" spans="1:56" ht="75" customHeight="1"/>
    <row r="2" spans="1:56" ht="23.25">
      <c r="B2" s="168" t="s">
        <v>542</v>
      </c>
    </row>
    <row r="3" spans="1:56" ht="15" customHeight="1">
      <c r="B3" s="168"/>
    </row>
    <row r="4" spans="1:56">
      <c r="B4" s="129"/>
      <c r="C4" s="54" t="s">
        <v>441</v>
      </c>
      <c r="D4" s="55"/>
      <c r="E4" s="56" t="s">
        <v>656</v>
      </c>
      <c r="F4" s="129"/>
      <c r="M4" s="129"/>
      <c r="N4" s="129"/>
      <c r="O4" s="129"/>
    </row>
    <row r="5" spans="1:56">
      <c r="B5" s="129"/>
      <c r="C5" s="54" t="s">
        <v>440</v>
      </c>
      <c r="D5" s="55"/>
      <c r="E5" s="56" t="str">
        <f>Netzbetreiber!D28</f>
        <v>Angaben gelten für alle Netzgebiete</v>
      </c>
      <c r="F5" s="129"/>
      <c r="G5" s="129"/>
      <c r="H5" s="129"/>
      <c r="M5" s="129"/>
      <c r="N5" s="129"/>
      <c r="O5" s="129"/>
    </row>
    <row r="6" spans="1:56">
      <c r="B6" s="129"/>
      <c r="C6" s="58" t="s">
        <v>484</v>
      </c>
      <c r="D6" s="55"/>
      <c r="E6" s="346">
        <v>9870006600000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>
      <c r="B7" s="129"/>
      <c r="C7" s="54" t="s">
        <v>132</v>
      </c>
      <c r="D7" s="55"/>
      <c r="E7" s="48">
        <v>45383</v>
      </c>
      <c r="F7" s="129"/>
      <c r="G7" s="129"/>
      <c r="J7" s="129"/>
      <c r="K7" s="129"/>
      <c r="L7" s="129"/>
      <c r="M7" s="129"/>
      <c r="N7" s="129"/>
      <c r="O7" s="129"/>
    </row>
    <row r="8" spans="1:56">
      <c r="B8" s="129"/>
      <c r="C8" s="129"/>
      <c r="D8" s="129"/>
      <c r="E8" s="129"/>
      <c r="F8" s="129"/>
      <c r="G8" s="129"/>
      <c r="H8" s="87" t="s">
        <v>494</v>
      </c>
      <c r="J8" s="129"/>
      <c r="K8" s="129"/>
      <c r="L8" s="129"/>
      <c r="M8" s="129"/>
      <c r="N8" s="129"/>
      <c r="O8" s="129"/>
    </row>
    <row r="9" spans="1:56">
      <c r="B9" s="129"/>
      <c r="C9" s="58" t="s">
        <v>520</v>
      </c>
      <c r="D9" s="129"/>
      <c r="E9" s="129"/>
      <c r="F9" s="152">
        <f>'SLP-Verfahren'!D43</f>
        <v>1</v>
      </c>
      <c r="H9" s="169" t="s">
        <v>599</v>
      </c>
      <c r="J9" s="129"/>
      <c r="K9" s="129"/>
      <c r="L9" s="129"/>
      <c r="M9" s="129"/>
      <c r="N9" s="129"/>
      <c r="O9" s="129"/>
    </row>
    <row r="10" spans="1:56">
      <c r="B10" s="129"/>
      <c r="C10" s="54" t="s">
        <v>583</v>
      </c>
      <c r="D10" s="129"/>
      <c r="E10" s="129"/>
      <c r="F10" s="292">
        <v>1</v>
      </c>
      <c r="G10" s="55"/>
      <c r="H10" s="169" t="s">
        <v>600</v>
      </c>
      <c r="J10" s="129"/>
      <c r="K10" s="129"/>
      <c r="L10" s="129"/>
      <c r="M10" s="129"/>
      <c r="N10" s="129"/>
      <c r="O10" s="129"/>
    </row>
    <row r="11" spans="1:56">
      <c r="B11" s="129"/>
      <c r="C11" s="54" t="s">
        <v>601</v>
      </c>
      <c r="D11" s="129"/>
      <c r="E11" s="129"/>
      <c r="F11" s="289">
        <f>INDEX('SLP-Verfahren'!D45:D59,'SLP-Temp-Gebiet #01'!F10)</f>
        <v>106331</v>
      </c>
      <c r="G11" s="293"/>
      <c r="H11" s="291"/>
      <c r="J11" s="129"/>
      <c r="K11" s="129"/>
      <c r="L11" s="129"/>
      <c r="M11" s="129"/>
      <c r="N11" s="129"/>
      <c r="O11" s="129"/>
    </row>
    <row r="12" spans="1:56"/>
    <row r="13" spans="1:56" ht="18" customHeight="1">
      <c r="B13" s="129"/>
      <c r="C13" s="388" t="s">
        <v>582</v>
      </c>
      <c r="D13" s="388"/>
      <c r="E13" s="388"/>
      <c r="F13" s="180" t="s">
        <v>546</v>
      </c>
      <c r="G13" s="129" t="s">
        <v>544</v>
      </c>
      <c r="H13" s="262" t="s">
        <v>561</v>
      </c>
      <c r="I13" s="55"/>
      <c r="J13" s="129"/>
      <c r="K13" s="129"/>
      <c r="L13" s="129"/>
      <c r="M13" s="129"/>
      <c r="N13" s="129"/>
      <c r="O13" s="129"/>
    </row>
    <row r="14" spans="1:56" ht="19.5" customHeight="1">
      <c r="B14" s="129"/>
      <c r="C14" s="389" t="s">
        <v>444</v>
      </c>
      <c r="D14" s="389"/>
      <c r="E14" s="88" t="s">
        <v>445</v>
      </c>
      <c r="F14" s="263" t="s">
        <v>84</v>
      </c>
      <c r="G14" s="264" t="s">
        <v>570</v>
      </c>
      <c r="H14" s="49">
        <v>0</v>
      </c>
      <c r="I14" s="55"/>
      <c r="J14" s="129"/>
      <c r="K14" s="129"/>
      <c r="L14" s="129"/>
      <c r="M14" s="129"/>
      <c r="N14" s="129"/>
      <c r="O14" s="170" t="s">
        <v>525</v>
      </c>
      <c r="R14" s="206" t="s">
        <v>562</v>
      </c>
      <c r="S14" s="206" t="s">
        <v>563</v>
      </c>
      <c r="T14" s="206" t="s">
        <v>564</v>
      </c>
      <c r="U14" s="206" t="s">
        <v>565</v>
      </c>
      <c r="V14" s="206" t="s">
        <v>545</v>
      </c>
      <c r="W14" s="206" t="s">
        <v>566</v>
      </c>
      <c r="X14" s="206" t="s">
        <v>567</v>
      </c>
      <c r="Y14" s="206" t="s">
        <v>568</v>
      </c>
      <c r="Z14" s="206" t="s">
        <v>569</v>
      </c>
      <c r="AA14" s="206" t="s">
        <v>570</v>
      </c>
      <c r="AB14" s="206" t="s">
        <v>571</v>
      </c>
      <c r="AC14" s="206" t="s">
        <v>572</v>
      </c>
    </row>
    <row r="15" spans="1:56" ht="19.5" customHeight="1">
      <c r="B15" s="129"/>
      <c r="C15" s="389" t="s">
        <v>384</v>
      </c>
      <c r="D15" s="389"/>
      <c r="E15" s="88" t="s">
        <v>445</v>
      </c>
      <c r="F15" s="263" t="s">
        <v>70</v>
      </c>
      <c r="G15" s="264" t="s">
        <v>564</v>
      </c>
      <c r="H15" s="49">
        <v>0</v>
      </c>
      <c r="I15" s="55"/>
      <c r="J15" s="129"/>
      <c r="K15" s="129"/>
      <c r="L15" s="129"/>
      <c r="M15" s="129"/>
      <c r="N15" s="129"/>
      <c r="O15" s="159"/>
      <c r="R15" s="261" t="s">
        <v>70</v>
      </c>
      <c r="S15" s="261" t="s">
        <v>71</v>
      </c>
      <c r="T15" s="261" t="s">
        <v>72</v>
      </c>
      <c r="U15" s="261" t="s">
        <v>73</v>
      </c>
      <c r="V15" s="261" t="s">
        <v>74</v>
      </c>
      <c r="W15" s="261" t="s">
        <v>75</v>
      </c>
      <c r="X15" s="261" t="s">
        <v>76</v>
      </c>
      <c r="Y15" s="261" t="s">
        <v>77</v>
      </c>
      <c r="Z15" s="261" t="s">
        <v>78</v>
      </c>
      <c r="AA15" s="261" t="s">
        <v>79</v>
      </c>
      <c r="AB15" s="261" t="s">
        <v>80</v>
      </c>
      <c r="AC15" s="261" t="s">
        <v>81</v>
      </c>
      <c r="AD15" s="261" t="s">
        <v>82</v>
      </c>
      <c r="AE15" s="261" t="s">
        <v>83</v>
      </c>
      <c r="AF15" s="261" t="s">
        <v>84</v>
      </c>
      <c r="AG15" s="261" t="s">
        <v>367</v>
      </c>
      <c r="AH15" s="261" t="s">
        <v>490</v>
      </c>
      <c r="AI15" s="261" t="s">
        <v>547</v>
      </c>
      <c r="AJ15" s="261" t="s">
        <v>548</v>
      </c>
      <c r="AK15" s="261" t="s">
        <v>549</v>
      </c>
      <c r="AL15" s="261" t="s">
        <v>550</v>
      </c>
      <c r="AM15" s="261" t="s">
        <v>551</v>
      </c>
      <c r="AN15" s="261" t="s">
        <v>552</v>
      </c>
      <c r="AO15" s="261" t="s">
        <v>553</v>
      </c>
      <c r="AP15" s="261" t="s">
        <v>554</v>
      </c>
      <c r="AQ15" s="261" t="s">
        <v>555</v>
      </c>
      <c r="AR15" s="261" t="s">
        <v>556</v>
      </c>
      <c r="AS15" s="261" t="s">
        <v>557</v>
      </c>
      <c r="AT15" s="261" t="s">
        <v>558</v>
      </c>
      <c r="AU15" s="261" t="s">
        <v>559</v>
      </c>
      <c r="AV15" s="261" t="s">
        <v>560</v>
      </c>
      <c r="AW15" s="261"/>
      <c r="AX15" s="261"/>
      <c r="AY15" s="261"/>
      <c r="AZ15" s="261"/>
      <c r="BA15" s="261"/>
      <c r="BB15" s="261"/>
      <c r="BC15" s="261"/>
      <c r="BD15" s="261"/>
    </row>
    <row r="16" spans="1:56" ht="19.5" customHeight="1">
      <c r="B16" s="129"/>
      <c r="C16" s="171"/>
      <c r="D16" s="172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7"/>
      <c r="S16" s="207"/>
    </row>
    <row r="17" spans="1:28" ht="19.5" customHeight="1">
      <c r="B17" s="173" t="s">
        <v>515</v>
      </c>
      <c r="C17" s="174"/>
      <c r="D17" s="172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7"/>
      <c r="S17" s="207"/>
    </row>
    <row r="18" spans="1:28">
      <c r="B18" s="129"/>
      <c r="C18" s="54" t="s">
        <v>521</v>
      </c>
      <c r="D18" s="129"/>
      <c r="E18" s="129"/>
      <c r="F18" s="47">
        <v>1</v>
      </c>
      <c r="H18" s="129"/>
      <c r="I18" s="169"/>
      <c r="J18" s="129"/>
      <c r="K18" s="129"/>
      <c r="L18" s="129"/>
      <c r="M18" s="129"/>
      <c r="N18" s="129"/>
      <c r="O18" s="129"/>
    </row>
    <row r="19" spans="1:28" ht="15" customHeight="1">
      <c r="B19" s="129"/>
      <c r="C19" s="129"/>
      <c r="D19" s="129"/>
      <c r="E19" s="175">
        <f>IF(E20&gt;$F$18,0,1)</f>
        <v>1</v>
      </c>
      <c r="F19" s="175">
        <f t="shared" ref="F19:N19" si="0">IF(F20&gt;$F$18,0,1)</f>
        <v>0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9"/>
    </row>
    <row r="20" spans="1:28" ht="33.75" customHeight="1">
      <c r="B20" s="129"/>
      <c r="C20" s="176" t="s">
        <v>516</v>
      </c>
      <c r="D20" s="177" t="s">
        <v>512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143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>
      <c r="B21" s="180"/>
      <c r="C21" s="181" t="s">
        <v>523</v>
      </c>
      <c r="D21" s="151" t="s">
        <v>514</v>
      </c>
      <c r="E21" s="282">
        <v>1</v>
      </c>
      <c r="F21" s="282"/>
      <c r="G21" s="283"/>
      <c r="H21" s="283"/>
      <c r="I21" s="283">
        <f t="shared" ref="I21:N21" si="1">ROUND(I22/$D$22,4)</f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2"/>
      <c r="Q21" s="208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>
      <c r="B22" s="180"/>
      <c r="C22" s="181" t="s">
        <v>535</v>
      </c>
      <c r="D22" s="183">
        <f>SUMPRODUCT(E22:N22,E19:N19)</f>
        <v>1</v>
      </c>
      <c r="E22" s="284">
        <v>1</v>
      </c>
      <c r="F22" s="284"/>
      <c r="G22" s="285"/>
      <c r="H22" s="285"/>
      <c r="I22" s="285"/>
      <c r="J22" s="285"/>
      <c r="K22" s="285"/>
      <c r="L22" s="285"/>
      <c r="M22" s="285"/>
      <c r="N22" s="285"/>
      <c r="O22" s="182" t="s">
        <v>144</v>
      </c>
      <c r="Q22" s="20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>
      <c r="B23" s="180"/>
      <c r="C23" s="184" t="s">
        <v>136</v>
      </c>
      <c r="D23" s="185"/>
      <c r="E23" s="154" t="s">
        <v>671</v>
      </c>
      <c r="F23" s="154"/>
      <c r="G23" s="154"/>
      <c r="H23" s="154"/>
      <c r="I23" s="154" t="s">
        <v>138</v>
      </c>
      <c r="J23" s="154" t="s">
        <v>138</v>
      </c>
      <c r="K23" s="154" t="s">
        <v>138</v>
      </c>
      <c r="L23" s="154" t="s">
        <v>138</v>
      </c>
      <c r="M23" s="154" t="s">
        <v>138</v>
      </c>
      <c r="N23" s="154" t="s">
        <v>138</v>
      </c>
      <c r="O23" s="182" t="s">
        <v>141</v>
      </c>
      <c r="Q23" s="208"/>
      <c r="R23" s="66" t="s">
        <v>138</v>
      </c>
      <c r="S23" s="66" t="s">
        <v>501</v>
      </c>
      <c r="T23" s="290">
        <f>O15</f>
        <v>0</v>
      </c>
      <c r="U23" s="66"/>
      <c r="V23" s="66"/>
      <c r="W23" s="66"/>
      <c r="X23" s="66"/>
      <c r="Y23" s="66"/>
      <c r="Z23" s="66"/>
      <c r="AA23" s="66"/>
      <c r="AB23" s="66"/>
    </row>
    <row r="24" spans="1:28">
      <c r="B24" s="180"/>
      <c r="C24" s="184" t="s">
        <v>518</v>
      </c>
      <c r="D24" s="185"/>
      <c r="E24" s="351" t="s">
        <v>659</v>
      </c>
      <c r="F24" s="351"/>
      <c r="G24" s="154"/>
      <c r="H24" s="154"/>
      <c r="I24" s="154"/>
      <c r="J24" s="154"/>
      <c r="K24" s="154"/>
      <c r="L24" s="154"/>
      <c r="M24" s="154"/>
      <c r="N24" s="154"/>
      <c r="O24" s="182" t="s">
        <v>519</v>
      </c>
      <c r="Q24" s="20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>
      <c r="B25" s="180"/>
      <c r="C25" s="184" t="s">
        <v>513</v>
      </c>
      <c r="D25" s="185"/>
      <c r="E25" s="351">
        <v>106331</v>
      </c>
      <c r="F25" s="351"/>
      <c r="G25" s="158"/>
      <c r="H25" s="158"/>
      <c r="I25" s="158"/>
      <c r="J25" s="158"/>
      <c r="K25" s="158"/>
      <c r="L25" s="158"/>
      <c r="M25" s="158"/>
      <c r="N25" s="158"/>
      <c r="O25" s="182" t="s">
        <v>142</v>
      </c>
      <c r="Q25" s="208"/>
      <c r="R25" s="66" t="s">
        <v>137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>
      <c r="B26" s="180"/>
      <c r="C26" s="184" t="s">
        <v>140</v>
      </c>
      <c r="D26" s="185"/>
      <c r="E26" s="154" t="s">
        <v>654</v>
      </c>
      <c r="F26" s="154"/>
      <c r="G26" s="154"/>
      <c r="H26" s="154"/>
      <c r="I26" s="154" t="s">
        <v>502</v>
      </c>
      <c r="J26" s="154" t="s">
        <v>502</v>
      </c>
      <c r="K26" s="154" t="s">
        <v>502</v>
      </c>
      <c r="L26" s="154" t="s">
        <v>502</v>
      </c>
      <c r="M26" s="154" t="s">
        <v>502</v>
      </c>
      <c r="N26" s="154" t="s">
        <v>502</v>
      </c>
      <c r="O26" s="182" t="s">
        <v>141</v>
      </c>
      <c r="Q26" s="208"/>
      <c r="R26" s="206" t="s">
        <v>502</v>
      </c>
      <c r="S26" s="206" t="s">
        <v>653</v>
      </c>
      <c r="T26" s="206" t="s">
        <v>654</v>
      </c>
      <c r="U26" s="206" t="s">
        <v>503</v>
      </c>
      <c r="V26" s="66"/>
      <c r="W26" s="66"/>
      <c r="X26" s="66"/>
      <c r="Y26" s="66"/>
      <c r="Z26" s="66"/>
      <c r="AA26" s="66"/>
      <c r="AB26" s="66"/>
    </row>
    <row r="27" spans="1:28">
      <c r="A27" s="8"/>
      <c r="B27" s="340"/>
      <c r="C27" s="341" t="s">
        <v>652</v>
      </c>
      <c r="D27" s="342"/>
      <c r="E27" s="342"/>
      <c r="F27" s="342"/>
      <c r="G27" s="342"/>
      <c r="H27" s="342"/>
      <c r="I27" s="342" t="str">
        <f>IF(I26="Individuelle GPT",CONCATENATE(Netzbetreiber!$D$11,'SLP-Temp-Gebiet #01'!I25,"B"),IF('SLP-Temp-Gebiet #01'!I26="Allgemeine GPT",CONCATENATE(Netzbetreiber!$D$11,'SLP-Temp-Gebiet #01'!I25,"A"),""))</f>
        <v/>
      </c>
      <c r="J27" s="342" t="str">
        <f>IF(J26="Individuelle GPT",CONCATENATE(Netzbetreiber!$D$11,'SLP-Temp-Gebiet #01'!J25,"B"),IF('SLP-Temp-Gebiet #01'!J26="Allgemeine GPT",CONCATENATE(Netzbetreiber!$D$11,'SLP-Temp-Gebiet #01'!J25,"A"),""))</f>
        <v/>
      </c>
      <c r="K27" s="342" t="str">
        <f>IF(K26="Individuelle GPT",CONCATENATE(Netzbetreiber!$D$11,'SLP-Temp-Gebiet #01'!K25,"B"),IF('SLP-Temp-Gebiet #01'!K26="Allgemeine GPT",CONCATENATE(Netzbetreiber!$D$11,'SLP-Temp-Gebiet #01'!K25,"A"),""))</f>
        <v/>
      </c>
      <c r="L27" s="342" t="str">
        <f>IF(L26="Individuelle GPT",CONCATENATE(Netzbetreiber!$D$11,'SLP-Temp-Gebiet #01'!L25,"B"),IF('SLP-Temp-Gebiet #01'!L26="Allgemeine GPT",CONCATENATE(Netzbetreiber!$D$11,'SLP-Temp-Gebiet #01'!L25,"A"),""))</f>
        <v/>
      </c>
      <c r="M27" s="342" t="str">
        <f>IF(M26="Individuelle GPT",CONCATENATE(Netzbetreiber!$D$11,'SLP-Temp-Gebiet #01'!M25,"B"),IF('SLP-Temp-Gebiet #01'!M26="Allgemeine GPT",CONCATENATE(Netzbetreiber!$D$11,'SLP-Temp-Gebiet #01'!M25,"A"),""))</f>
        <v/>
      </c>
      <c r="N27" s="342" t="str">
        <f>IF(N26="Individuelle GPT",CONCATENATE(Netzbetreiber!$D$11,'SLP-Temp-Gebiet #01'!N25,"B"),IF('SLP-Temp-Gebiet #01'!N26="Allgemeine GPT",CONCATENATE(Netzbetreiber!$D$11,'SLP-Temp-Gebiet #01'!N25,"A"),""))</f>
        <v/>
      </c>
      <c r="O27" s="343" t="s">
        <v>142</v>
      </c>
      <c r="P27" s="13"/>
      <c r="Q27" s="208"/>
      <c r="R27" s="206" t="s">
        <v>502</v>
      </c>
      <c r="S27" s="206" t="s">
        <v>503</v>
      </c>
    </row>
    <row r="28" spans="1:28">
      <c r="B28" s="180"/>
      <c r="C28" s="186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Q28" s="208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>
      <c r="B29" s="129"/>
      <c r="C29" s="54" t="s">
        <v>517</v>
      </c>
      <c r="D29" s="129"/>
      <c r="E29" s="129"/>
      <c r="F29" s="47">
        <v>1</v>
      </c>
      <c r="H29" s="129"/>
      <c r="I29" s="169"/>
      <c r="J29" s="129"/>
      <c r="K29" s="129"/>
      <c r="L29" s="129"/>
      <c r="M29" s="129"/>
      <c r="N29" s="129"/>
      <c r="O29" s="129"/>
    </row>
    <row r="30" spans="1:28" ht="15" customHeight="1">
      <c r="E30" s="175">
        <f>IF(E31&gt;$F$29,0,1)</f>
        <v>1</v>
      </c>
      <c r="F30" s="175">
        <f t="shared" ref="F30:N30" si="2">IF(F31&gt;$F$29,0,1)</f>
        <v>0</v>
      </c>
      <c r="G30" s="175">
        <f t="shared" si="2"/>
        <v>0</v>
      </c>
      <c r="H30" s="175">
        <f t="shared" si="2"/>
        <v>0</v>
      </c>
      <c r="I30" s="175">
        <f t="shared" si="2"/>
        <v>0</v>
      </c>
      <c r="J30" s="175">
        <f t="shared" si="2"/>
        <v>0</v>
      </c>
      <c r="K30" s="175">
        <f t="shared" si="2"/>
        <v>0</v>
      </c>
      <c r="L30" s="175">
        <f t="shared" si="2"/>
        <v>0</v>
      </c>
      <c r="M30" s="175">
        <f t="shared" si="2"/>
        <v>0</v>
      </c>
      <c r="N30" s="175">
        <f t="shared" si="2"/>
        <v>0</v>
      </c>
      <c r="Q30" s="208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>
      <c r="B31" s="180"/>
      <c r="C31" s="176" t="s">
        <v>139</v>
      </c>
      <c r="D31" s="177" t="s">
        <v>255</v>
      </c>
      <c r="E31" s="188">
        <v>1</v>
      </c>
      <c r="F31" s="188">
        <v>2</v>
      </c>
      <c r="G31" s="188">
        <v>3</v>
      </c>
      <c r="H31" s="188">
        <v>4</v>
      </c>
      <c r="I31" s="188">
        <v>5</v>
      </c>
      <c r="J31" s="188">
        <v>6</v>
      </c>
      <c r="K31" s="188">
        <v>7</v>
      </c>
      <c r="L31" s="188">
        <v>8</v>
      </c>
      <c r="M31" s="188">
        <v>9</v>
      </c>
      <c r="N31" s="188">
        <v>10</v>
      </c>
      <c r="O31" s="179" t="s">
        <v>143</v>
      </c>
      <c r="Q31" s="208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>
      <c r="B32" s="180"/>
      <c r="C32" s="181" t="s">
        <v>524</v>
      </c>
      <c r="D32" s="183" t="s">
        <v>254</v>
      </c>
      <c r="E32" s="280">
        <f>1-SUMPRODUCT(F30:N30,F32:N32)</f>
        <v>1</v>
      </c>
      <c r="F32" s="280"/>
      <c r="G32" s="280"/>
      <c r="H32" s="280"/>
      <c r="I32" s="280">
        <f t="shared" ref="I32:N32" si="3">ROUND(I33/$D$33,4)</f>
        <v>0</v>
      </c>
      <c r="J32" s="280">
        <f t="shared" si="3"/>
        <v>0</v>
      </c>
      <c r="K32" s="280">
        <f t="shared" si="3"/>
        <v>0</v>
      </c>
      <c r="L32" s="280">
        <f t="shared" si="3"/>
        <v>0</v>
      </c>
      <c r="M32" s="280">
        <f t="shared" si="3"/>
        <v>0</v>
      </c>
      <c r="N32" s="280">
        <f t="shared" si="3"/>
        <v>0</v>
      </c>
      <c r="O32" s="182"/>
      <c r="Q32" s="208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0"/>
      <c r="C33" s="181" t="s">
        <v>531</v>
      </c>
      <c r="D33" s="286">
        <f>SUMPRODUCT(E33:N33,E30:N30)</f>
        <v>1</v>
      </c>
      <c r="E33" s="281">
        <v>1</v>
      </c>
      <c r="F33" s="281"/>
      <c r="G33" s="281"/>
      <c r="H33" s="281"/>
      <c r="I33" s="153"/>
      <c r="J33" s="153"/>
      <c r="K33" s="153"/>
      <c r="L33" s="153"/>
      <c r="M33" s="153"/>
      <c r="N33" s="153"/>
      <c r="O33" s="182" t="s">
        <v>144</v>
      </c>
      <c r="Q33" s="208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2:28">
      <c r="B34" s="180"/>
      <c r="C34" s="184" t="s">
        <v>358</v>
      </c>
      <c r="D34" s="151" t="s">
        <v>357</v>
      </c>
      <c r="E34" s="154" t="s">
        <v>3</v>
      </c>
      <c r="F34" s="154"/>
      <c r="G34" s="154"/>
      <c r="H34" s="154"/>
      <c r="I34" s="154"/>
      <c r="J34" s="154"/>
      <c r="K34" s="154"/>
      <c r="L34" s="154"/>
      <c r="M34" s="154"/>
      <c r="N34" s="154"/>
      <c r="O34" s="182" t="s">
        <v>141</v>
      </c>
      <c r="Q34" s="208"/>
      <c r="R34" s="66" t="s">
        <v>3</v>
      </c>
      <c r="S34" s="66" t="s">
        <v>356</v>
      </c>
      <c r="T34" s="66" t="s">
        <v>347</v>
      </c>
      <c r="U34" s="66" t="s">
        <v>348</v>
      </c>
      <c r="V34" s="66" t="s">
        <v>349</v>
      </c>
      <c r="W34" s="66" t="s">
        <v>350</v>
      </c>
      <c r="X34" s="66" t="s">
        <v>351</v>
      </c>
      <c r="Y34" s="66" t="s">
        <v>352</v>
      </c>
      <c r="Z34" s="66" t="s">
        <v>353</v>
      </c>
      <c r="AA34" s="66" t="s">
        <v>354</v>
      </c>
      <c r="AB34" s="66" t="s">
        <v>355</v>
      </c>
    </row>
    <row r="35" spans="2:28">
      <c r="B35" s="180"/>
      <c r="C35" s="184" t="s">
        <v>447</v>
      </c>
      <c r="D35" s="151" t="s">
        <v>446</v>
      </c>
      <c r="E35" s="154" t="s">
        <v>510</v>
      </c>
      <c r="F35" s="154"/>
      <c r="G35" s="154"/>
      <c r="H35" s="154"/>
      <c r="I35" s="160"/>
      <c r="J35" s="160"/>
      <c r="K35" s="160"/>
      <c r="L35" s="160"/>
      <c r="M35" s="160"/>
      <c r="N35" s="160"/>
      <c r="O35" s="182" t="s">
        <v>141</v>
      </c>
      <c r="Q35" s="208"/>
      <c r="R35" s="66" t="s">
        <v>510</v>
      </c>
      <c r="S35" s="66" t="s">
        <v>511</v>
      </c>
      <c r="T35" s="66"/>
      <c r="U35" s="66"/>
      <c r="V35" s="66"/>
      <c r="W35" s="66"/>
      <c r="X35" s="66"/>
      <c r="Y35" s="66"/>
      <c r="Z35" s="66"/>
      <c r="AA35" s="66"/>
      <c r="AB35" s="66"/>
    </row>
    <row r="36" spans="2:28">
      <c r="B36" s="180"/>
      <c r="C36" s="184" t="s">
        <v>603</v>
      </c>
      <c r="D36" s="151" t="s">
        <v>604</v>
      </c>
      <c r="E36" s="154" t="s">
        <v>602</v>
      </c>
      <c r="F36" s="154"/>
      <c r="G36" s="154"/>
      <c r="H36" s="154"/>
      <c r="I36" s="154" t="s">
        <v>602</v>
      </c>
      <c r="J36" s="154" t="s">
        <v>602</v>
      </c>
      <c r="K36" s="154" t="s">
        <v>602</v>
      </c>
      <c r="L36" s="154" t="s">
        <v>602</v>
      </c>
      <c r="M36" s="154" t="s">
        <v>602</v>
      </c>
      <c r="N36" s="154" t="s">
        <v>602</v>
      </c>
      <c r="O36" s="182" t="s">
        <v>141</v>
      </c>
      <c r="Q36" s="208"/>
      <c r="R36" s="66" t="s">
        <v>602</v>
      </c>
      <c r="S36" s="66" t="s">
        <v>605</v>
      </c>
      <c r="T36" s="55"/>
      <c r="U36" s="66"/>
      <c r="V36" s="66"/>
      <c r="W36" s="66"/>
      <c r="X36" s="66"/>
      <c r="Y36" s="66"/>
      <c r="Z36" s="66"/>
      <c r="AA36" s="66"/>
      <c r="AB36" s="66"/>
    </row>
    <row r="37" spans="2:28">
      <c r="B37" s="180"/>
      <c r="C37" s="189" t="s">
        <v>439</v>
      </c>
      <c r="D37" s="118" t="s">
        <v>536</v>
      </c>
      <c r="E37" s="160" t="s">
        <v>448</v>
      </c>
      <c r="F37" s="160"/>
      <c r="G37" s="160"/>
      <c r="H37" s="160"/>
      <c r="I37" s="160"/>
      <c r="J37" s="160"/>
      <c r="K37" s="160"/>
      <c r="L37" s="160"/>
      <c r="M37" s="160"/>
      <c r="N37" s="160"/>
      <c r="O37" s="182" t="s">
        <v>141</v>
      </c>
      <c r="Q37" s="208"/>
      <c r="R37" s="66" t="s">
        <v>449</v>
      </c>
      <c r="S37" s="66" t="s">
        <v>448</v>
      </c>
      <c r="T37" s="66"/>
      <c r="U37" s="66"/>
      <c r="V37" s="66"/>
      <c r="W37" s="66"/>
      <c r="X37" s="66"/>
      <c r="Y37" s="66"/>
      <c r="Z37" s="66"/>
      <c r="AA37" s="66"/>
      <c r="AB37" s="66"/>
    </row>
    <row r="38" spans="2:28" ht="15.75" thickBot="1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28">
      <c r="B39" s="190"/>
      <c r="C39" s="191" t="s">
        <v>266</v>
      </c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3"/>
    </row>
    <row r="40" spans="2:28" ht="18">
      <c r="B40" s="190"/>
      <c r="C40" s="194" t="s">
        <v>346</v>
      </c>
      <c r="D40" s="195"/>
      <c r="E40" s="195" t="s">
        <v>529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530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4"/>
      <c r="D42" s="195"/>
      <c r="E42" s="195" t="s">
        <v>522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527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 t="s">
        <v>528</v>
      </c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7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4" t="s">
        <v>533</v>
      </c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6"/>
    </row>
    <row r="47" spans="2:28">
      <c r="B47" s="190"/>
      <c r="C47" s="197" t="s">
        <v>534</v>
      </c>
      <c r="D47" s="198" t="s">
        <v>532</v>
      </c>
      <c r="E47" s="287">
        <v>1</v>
      </c>
      <c r="F47" s="287">
        <v>0</v>
      </c>
      <c r="G47" s="287">
        <v>0</v>
      </c>
      <c r="H47" s="287">
        <v>0</v>
      </c>
      <c r="I47" s="287">
        <v>0</v>
      </c>
      <c r="J47" s="287" t="s">
        <v>359</v>
      </c>
      <c r="K47" s="195"/>
      <c r="L47" s="195"/>
      <c r="M47" s="195"/>
      <c r="N47" s="195"/>
      <c r="O47" s="196"/>
    </row>
    <row r="48" spans="2:28">
      <c r="B48" s="190"/>
      <c r="C48" s="197" t="s">
        <v>345</v>
      </c>
      <c r="D48" s="198" t="s">
        <v>532</v>
      </c>
      <c r="E48" s="287">
        <v>1</v>
      </c>
      <c r="F48" s="287">
        <v>0.5</v>
      </c>
      <c r="G48" s="287">
        <v>0.25</v>
      </c>
      <c r="H48" s="287">
        <v>0.125</v>
      </c>
      <c r="I48" s="287">
        <v>0</v>
      </c>
      <c r="J48" s="287" t="s">
        <v>359</v>
      </c>
      <c r="K48" s="195"/>
      <c r="L48" s="195"/>
      <c r="M48" s="195"/>
      <c r="N48" s="195"/>
      <c r="O48" s="196"/>
    </row>
    <row r="49" spans="2:28" ht="15.75" thickBot="1">
      <c r="B49" s="190"/>
      <c r="C49" s="199"/>
      <c r="D49" s="200"/>
      <c r="E49" s="201"/>
      <c r="F49" s="201"/>
      <c r="G49" s="201"/>
      <c r="H49" s="201"/>
      <c r="I49" s="201"/>
      <c r="J49" s="202"/>
      <c r="K49" s="203"/>
      <c r="L49" s="203"/>
      <c r="M49" s="203"/>
      <c r="N49" s="203"/>
      <c r="O49" s="204"/>
    </row>
    <row r="50" spans="2:28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8.75">
      <c r="B51" s="173" t="s">
        <v>577</v>
      </c>
      <c r="C51" s="174"/>
      <c r="D51" s="174"/>
      <c r="E51" s="174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28">
      <c r="B52" s="129"/>
      <c r="C52" s="190"/>
      <c r="D52" s="190"/>
      <c r="E52" s="190"/>
      <c r="F52" s="190"/>
      <c r="G52" s="190"/>
      <c r="H52" s="190"/>
      <c r="I52" s="205"/>
      <c r="J52" s="129"/>
      <c r="K52" s="129"/>
      <c r="L52" s="129"/>
      <c r="M52" s="129"/>
      <c r="N52" s="129"/>
      <c r="O52" s="129"/>
    </row>
    <row r="53" spans="2:28">
      <c r="B53" s="129"/>
      <c r="C53" s="54" t="s">
        <v>541</v>
      </c>
      <c r="D53" s="129"/>
      <c r="E53" s="129"/>
      <c r="F53" s="155">
        <v>1</v>
      </c>
      <c r="H53" s="129"/>
      <c r="I53" s="169"/>
      <c r="J53" s="129"/>
      <c r="K53" s="129"/>
      <c r="L53" s="129"/>
      <c r="M53" s="129"/>
      <c r="N53" s="129"/>
      <c r="O53" s="129"/>
    </row>
    <row r="54" spans="2:28" ht="15" customHeight="1">
      <c r="B54" s="129"/>
      <c r="C54" s="129"/>
      <c r="E54" s="175">
        <f>IF(E55&gt;$F$53,0,1)</f>
        <v>1</v>
      </c>
      <c r="F54" s="175">
        <f t="shared" ref="F54:N54" si="4">IF(F55&gt;$F$53,0,1)</f>
        <v>0</v>
      </c>
      <c r="G54" s="175">
        <f t="shared" si="4"/>
        <v>0</v>
      </c>
      <c r="H54" s="175">
        <f t="shared" si="4"/>
        <v>0</v>
      </c>
      <c r="I54" s="175">
        <f t="shared" si="4"/>
        <v>0</v>
      </c>
      <c r="J54" s="175">
        <f t="shared" si="4"/>
        <v>0</v>
      </c>
      <c r="K54" s="175">
        <f t="shared" si="4"/>
        <v>0</v>
      </c>
      <c r="L54" s="175">
        <f t="shared" si="4"/>
        <v>0</v>
      </c>
      <c r="M54" s="175">
        <f t="shared" si="4"/>
        <v>0</v>
      </c>
      <c r="N54" s="175">
        <f t="shared" si="4"/>
        <v>0</v>
      </c>
      <c r="O54" s="129"/>
    </row>
    <row r="55" spans="2:28" ht="33.75" customHeight="1">
      <c r="B55" s="129"/>
      <c r="C55" s="176" t="s">
        <v>516</v>
      </c>
      <c r="D55" s="177" t="s">
        <v>512</v>
      </c>
      <c r="E55" s="178">
        <v>1</v>
      </c>
      <c r="F55" s="178">
        <v>2</v>
      </c>
      <c r="G55" s="178">
        <v>3</v>
      </c>
      <c r="H55" s="178">
        <v>4</v>
      </c>
      <c r="I55" s="178">
        <v>5</v>
      </c>
      <c r="J55" s="178">
        <v>6</v>
      </c>
      <c r="K55" s="178">
        <v>7</v>
      </c>
      <c r="L55" s="178">
        <v>8</v>
      </c>
      <c r="M55" s="178">
        <v>9</v>
      </c>
      <c r="N55" s="178">
        <v>10</v>
      </c>
      <c r="O55" s="179" t="s">
        <v>143</v>
      </c>
      <c r="W55" s="66"/>
      <c r="X55" s="66"/>
      <c r="Y55" s="66"/>
      <c r="Z55" s="66"/>
      <c r="AA55" s="66"/>
      <c r="AB55" s="66"/>
    </row>
    <row r="56" spans="2:28">
      <c r="B56" s="180"/>
      <c r="C56" s="181" t="s">
        <v>523</v>
      </c>
      <c r="D56" s="151" t="s">
        <v>514</v>
      </c>
      <c r="E56" s="280">
        <f>1-SUMPRODUCT(F54:N54,F56:N56)</f>
        <v>1</v>
      </c>
      <c r="F56" s="280"/>
      <c r="G56" s="280"/>
      <c r="H56" s="280"/>
      <c r="I56" s="280">
        <f t="shared" ref="I56:N56" si="5">ROUND(I57/$D$57,4)</f>
        <v>0</v>
      </c>
      <c r="J56" s="280">
        <f t="shared" si="5"/>
        <v>0</v>
      </c>
      <c r="K56" s="280">
        <f t="shared" si="5"/>
        <v>0</v>
      </c>
      <c r="L56" s="280">
        <f t="shared" si="5"/>
        <v>0</v>
      </c>
      <c r="M56" s="280">
        <f t="shared" si="5"/>
        <v>0</v>
      </c>
      <c r="N56" s="280">
        <f t="shared" si="5"/>
        <v>0</v>
      </c>
      <c r="O56" s="182"/>
      <c r="W56" s="66"/>
      <c r="X56" s="66"/>
      <c r="Y56" s="66"/>
      <c r="Z56" s="66"/>
      <c r="AA56" s="66"/>
      <c r="AB56" s="66"/>
    </row>
    <row r="57" spans="2:28">
      <c r="B57" s="180"/>
      <c r="C57" s="181" t="s">
        <v>535</v>
      </c>
      <c r="D57" s="183">
        <f>SUMPRODUCT(E57:N57,E54:N54)</f>
        <v>1</v>
      </c>
      <c r="E57" s="281">
        <f>E22</f>
        <v>1</v>
      </c>
      <c r="F57" s="281"/>
      <c r="G57" s="281"/>
      <c r="H57" s="281"/>
      <c r="I57" s="281">
        <f t="shared" ref="I57:N57" si="6">I22</f>
        <v>0</v>
      </c>
      <c r="J57" s="281">
        <f t="shared" si="6"/>
        <v>0</v>
      </c>
      <c r="K57" s="281">
        <f t="shared" si="6"/>
        <v>0</v>
      </c>
      <c r="L57" s="281">
        <f t="shared" si="6"/>
        <v>0</v>
      </c>
      <c r="M57" s="281">
        <f t="shared" si="6"/>
        <v>0</v>
      </c>
      <c r="N57" s="281">
        <f t="shared" si="6"/>
        <v>0</v>
      </c>
      <c r="O57" s="182" t="s">
        <v>144</v>
      </c>
      <c r="W57" s="66"/>
      <c r="X57" s="66"/>
      <c r="Y57" s="66"/>
      <c r="Z57" s="66"/>
      <c r="AA57" s="66"/>
      <c r="AB57" s="66"/>
    </row>
    <row r="58" spans="2:28">
      <c r="B58" s="180"/>
      <c r="C58" s="184" t="s">
        <v>136</v>
      </c>
      <c r="D58" s="185"/>
      <c r="E58" s="154" t="str">
        <f>E23</f>
        <v>DTN</v>
      </c>
      <c r="F58" s="154"/>
      <c r="G58" s="154"/>
      <c r="H58" s="154"/>
      <c r="I58" s="154" t="str">
        <f t="shared" ref="I58:N58" si="7">I23</f>
        <v>DWD</v>
      </c>
      <c r="J58" s="154" t="str">
        <f t="shared" si="7"/>
        <v>DWD</v>
      </c>
      <c r="K58" s="154" t="str">
        <f t="shared" si="7"/>
        <v>DWD</v>
      </c>
      <c r="L58" s="154" t="str">
        <f t="shared" si="7"/>
        <v>DWD</v>
      </c>
      <c r="M58" s="154" t="str">
        <f t="shared" si="7"/>
        <v>DWD</v>
      </c>
      <c r="N58" s="154" t="str">
        <f t="shared" si="7"/>
        <v>DWD</v>
      </c>
      <c r="O58" s="182" t="s">
        <v>141</v>
      </c>
      <c r="W58" s="66"/>
      <c r="X58" s="66"/>
      <c r="Y58" s="66"/>
      <c r="Z58" s="66"/>
      <c r="AA58" s="66"/>
      <c r="AB58" s="66"/>
    </row>
    <row r="59" spans="2:28">
      <c r="B59" s="180"/>
      <c r="C59" s="184" t="s">
        <v>518</v>
      </c>
      <c r="D59" s="185"/>
      <c r="E59" s="154" t="str">
        <f>E24</f>
        <v>Wiesbaden</v>
      </c>
      <c r="F59" s="154"/>
      <c r="G59" s="154"/>
      <c r="H59" s="154"/>
      <c r="I59" s="154">
        <f t="shared" ref="I59:N59" si="8">I24</f>
        <v>0</v>
      </c>
      <c r="J59" s="154">
        <f t="shared" si="8"/>
        <v>0</v>
      </c>
      <c r="K59" s="154">
        <f t="shared" si="8"/>
        <v>0</v>
      </c>
      <c r="L59" s="154">
        <f t="shared" si="8"/>
        <v>0</v>
      </c>
      <c r="M59" s="154">
        <f t="shared" si="8"/>
        <v>0</v>
      </c>
      <c r="N59" s="154">
        <f t="shared" si="8"/>
        <v>0</v>
      </c>
      <c r="O59" s="182" t="s">
        <v>519</v>
      </c>
      <c r="W59" s="66"/>
      <c r="X59" s="66"/>
      <c r="Y59" s="66"/>
      <c r="Z59" s="66"/>
      <c r="AA59" s="66"/>
      <c r="AB59" s="66"/>
    </row>
    <row r="60" spans="2:28">
      <c r="B60" s="180"/>
      <c r="C60" s="184" t="s">
        <v>513</v>
      </c>
      <c r="D60" s="185"/>
      <c r="E60" s="158">
        <v>106331</v>
      </c>
      <c r="F60" s="158"/>
      <c r="G60" s="158"/>
      <c r="H60" s="158"/>
      <c r="I60" s="158">
        <f t="shared" ref="I60:N60" si="9">I25</f>
        <v>0</v>
      </c>
      <c r="J60" s="158">
        <f t="shared" si="9"/>
        <v>0</v>
      </c>
      <c r="K60" s="158">
        <f t="shared" si="9"/>
        <v>0</v>
      </c>
      <c r="L60" s="158">
        <f t="shared" si="9"/>
        <v>0</v>
      </c>
      <c r="M60" s="158">
        <f t="shared" si="9"/>
        <v>0</v>
      </c>
      <c r="N60" s="158">
        <f t="shared" si="9"/>
        <v>0</v>
      </c>
      <c r="O60" s="182" t="s">
        <v>142</v>
      </c>
      <c r="W60" s="66"/>
      <c r="X60" s="66"/>
      <c r="Y60" s="66"/>
      <c r="Z60" s="66"/>
      <c r="AA60" s="66"/>
      <c r="AB60" s="66"/>
    </row>
    <row r="61" spans="2:28">
      <c r="B61" s="180"/>
      <c r="C61" s="184" t="s">
        <v>140</v>
      </c>
      <c r="D61" s="185"/>
      <c r="E61" s="156" t="s">
        <v>502</v>
      </c>
      <c r="F61" s="156"/>
      <c r="G61" s="156"/>
      <c r="H61" s="156"/>
      <c r="I61" s="156" t="str">
        <f t="shared" ref="I61:N61" si="10">I26</f>
        <v>Temp. (2m)</v>
      </c>
      <c r="J61" s="156" t="str">
        <f t="shared" si="10"/>
        <v>Temp. (2m)</v>
      </c>
      <c r="K61" s="156" t="str">
        <f t="shared" si="10"/>
        <v>Temp. (2m)</v>
      </c>
      <c r="L61" s="156" t="str">
        <f t="shared" si="10"/>
        <v>Temp. (2m)</v>
      </c>
      <c r="M61" s="156" t="str">
        <f t="shared" si="10"/>
        <v>Temp. (2m)</v>
      </c>
      <c r="N61" s="156" t="str">
        <f t="shared" si="10"/>
        <v>Temp. (2m)</v>
      </c>
      <c r="O61" s="182" t="s">
        <v>141</v>
      </c>
      <c r="W61" s="66"/>
      <c r="X61" s="66"/>
      <c r="Y61" s="66"/>
      <c r="Z61" s="66"/>
      <c r="AA61" s="66"/>
      <c r="AB61" s="66"/>
    </row>
    <row r="62" spans="2:28"/>
    <row r="63" spans="2:28">
      <c r="C63" s="54" t="s">
        <v>517</v>
      </c>
      <c r="D63" s="129"/>
      <c r="E63" s="129"/>
      <c r="F63" s="155">
        <v>1</v>
      </c>
    </row>
    <row r="64" spans="2:28" ht="15" customHeight="1">
      <c r="E64" s="175">
        <f>IF(E65&gt;$F$63,0,1)</f>
        <v>1</v>
      </c>
      <c r="F64" s="175">
        <f t="shared" ref="F64:N64" si="11">IF(F65&gt;$F$63,0,1)</f>
        <v>0</v>
      </c>
      <c r="G64" s="175">
        <f t="shared" si="11"/>
        <v>0</v>
      </c>
      <c r="H64" s="175">
        <f t="shared" si="11"/>
        <v>0</v>
      </c>
      <c r="I64" s="175">
        <f t="shared" si="11"/>
        <v>0</v>
      </c>
      <c r="J64" s="175">
        <f t="shared" si="11"/>
        <v>0</v>
      </c>
      <c r="K64" s="175">
        <f t="shared" si="11"/>
        <v>0</v>
      </c>
      <c r="L64" s="175">
        <f t="shared" si="11"/>
        <v>0</v>
      </c>
      <c r="M64" s="175">
        <f t="shared" si="11"/>
        <v>0</v>
      </c>
      <c r="N64" s="175">
        <f t="shared" si="11"/>
        <v>0</v>
      </c>
    </row>
    <row r="65" spans="2:15" ht="18" customHeight="1">
      <c r="B65" s="129"/>
      <c r="C65" s="176" t="s">
        <v>139</v>
      </c>
      <c r="D65" s="177" t="s">
        <v>255</v>
      </c>
      <c r="E65" s="188">
        <v>1</v>
      </c>
      <c r="F65" s="188">
        <v>2</v>
      </c>
      <c r="G65" s="188">
        <v>3</v>
      </c>
      <c r="H65" s="188">
        <v>4</v>
      </c>
      <c r="I65" s="188">
        <v>5</v>
      </c>
      <c r="J65" s="188">
        <v>6</v>
      </c>
      <c r="K65" s="188">
        <v>7</v>
      </c>
      <c r="L65" s="188">
        <v>8</v>
      </c>
      <c r="M65" s="188">
        <v>9</v>
      </c>
      <c r="N65" s="188">
        <v>10</v>
      </c>
      <c r="O65" s="179" t="s">
        <v>143</v>
      </c>
    </row>
    <row r="66" spans="2:15">
      <c r="B66" s="180"/>
      <c r="C66" s="181" t="s">
        <v>524</v>
      </c>
      <c r="D66" s="183" t="s">
        <v>254</v>
      </c>
      <c r="E66" s="280">
        <f>1-SUMPRODUCT(F64:N64,F66:N66)</f>
        <v>1</v>
      </c>
      <c r="F66" s="280"/>
      <c r="G66" s="280"/>
      <c r="H66" s="280"/>
      <c r="I66" s="280">
        <f t="shared" ref="I66:N66" si="12">ROUND(I67/$D$67,4)</f>
        <v>0</v>
      </c>
      <c r="J66" s="280">
        <f t="shared" si="12"/>
        <v>0</v>
      </c>
      <c r="K66" s="280">
        <f t="shared" si="12"/>
        <v>0</v>
      </c>
      <c r="L66" s="280">
        <f t="shared" si="12"/>
        <v>0</v>
      </c>
      <c r="M66" s="280">
        <f t="shared" si="12"/>
        <v>0</v>
      </c>
      <c r="N66" s="280">
        <f t="shared" si="12"/>
        <v>0</v>
      </c>
      <c r="O66" s="182"/>
    </row>
    <row r="67" spans="2:15">
      <c r="B67" s="180"/>
      <c r="C67" s="181" t="s">
        <v>531</v>
      </c>
      <c r="D67" s="183">
        <f>SUMPRODUCT(E67:N67,E64:N64)</f>
        <v>1</v>
      </c>
      <c r="E67" s="288">
        <f>E33</f>
        <v>1</v>
      </c>
      <c r="F67" s="288"/>
      <c r="G67" s="288"/>
      <c r="H67" s="288"/>
      <c r="I67" s="288">
        <f t="shared" ref="I67:N67" si="13">I33</f>
        <v>0</v>
      </c>
      <c r="J67" s="288">
        <f t="shared" si="13"/>
        <v>0</v>
      </c>
      <c r="K67" s="288">
        <f t="shared" si="13"/>
        <v>0</v>
      </c>
      <c r="L67" s="288">
        <f t="shared" si="13"/>
        <v>0</v>
      </c>
      <c r="M67" s="288">
        <f t="shared" si="13"/>
        <v>0</v>
      </c>
      <c r="N67" s="288">
        <f t="shared" si="13"/>
        <v>0</v>
      </c>
      <c r="O67" s="182" t="s">
        <v>144</v>
      </c>
    </row>
    <row r="68" spans="2:15">
      <c r="B68" s="180"/>
      <c r="C68" s="184" t="s">
        <v>358</v>
      </c>
      <c r="D68" s="151" t="s">
        <v>357</v>
      </c>
      <c r="E68" s="154" t="str">
        <f>E34</f>
        <v>D</v>
      </c>
      <c r="F68" s="154"/>
      <c r="G68" s="154"/>
      <c r="H68" s="154"/>
      <c r="I68" s="154">
        <f t="shared" ref="I68:N68" si="14">I34</f>
        <v>0</v>
      </c>
      <c r="J68" s="154">
        <f t="shared" si="14"/>
        <v>0</v>
      </c>
      <c r="K68" s="154">
        <f t="shared" si="14"/>
        <v>0</v>
      </c>
      <c r="L68" s="154">
        <f t="shared" si="14"/>
        <v>0</v>
      </c>
      <c r="M68" s="154">
        <f t="shared" si="14"/>
        <v>0</v>
      </c>
      <c r="N68" s="154">
        <f t="shared" si="14"/>
        <v>0</v>
      </c>
      <c r="O68" s="182" t="s">
        <v>141</v>
      </c>
    </row>
    <row r="69" spans="2:15">
      <c r="B69" s="180"/>
      <c r="C69" s="184" t="s">
        <v>447</v>
      </c>
      <c r="D69" s="151" t="s">
        <v>446</v>
      </c>
      <c r="E69" s="157" t="str">
        <f>E35</f>
        <v>Gastag</v>
      </c>
      <c r="F69" s="157"/>
      <c r="G69" s="157"/>
      <c r="H69" s="157"/>
      <c r="I69" s="160">
        <f t="shared" ref="I69:N69" si="15">I35</f>
        <v>0</v>
      </c>
      <c r="J69" s="160">
        <f t="shared" si="15"/>
        <v>0</v>
      </c>
      <c r="K69" s="160">
        <f t="shared" si="15"/>
        <v>0</v>
      </c>
      <c r="L69" s="160">
        <f t="shared" si="15"/>
        <v>0</v>
      </c>
      <c r="M69" s="160">
        <f t="shared" si="15"/>
        <v>0</v>
      </c>
      <c r="N69" s="160">
        <f t="shared" si="15"/>
        <v>0</v>
      </c>
      <c r="O69" s="182" t="s">
        <v>141</v>
      </c>
    </row>
    <row r="70" spans="2:15">
      <c r="B70" s="180"/>
      <c r="C70" s="184" t="s">
        <v>603</v>
      </c>
      <c r="D70" s="151" t="s">
        <v>604</v>
      </c>
      <c r="E70" s="157" t="str">
        <f>E36</f>
        <v>CET/CEST</v>
      </c>
      <c r="F70" s="157"/>
      <c r="G70" s="157"/>
      <c r="H70" s="157"/>
      <c r="I70" s="160" t="str">
        <f t="shared" ref="I70:N70" si="16">I36</f>
        <v>CET/CEST</v>
      </c>
      <c r="J70" s="160" t="str">
        <f t="shared" si="16"/>
        <v>CET/CEST</v>
      </c>
      <c r="K70" s="160" t="str">
        <f t="shared" si="16"/>
        <v>CET/CEST</v>
      </c>
      <c r="L70" s="160" t="str">
        <f t="shared" si="16"/>
        <v>CET/CEST</v>
      </c>
      <c r="M70" s="160" t="str">
        <f t="shared" si="16"/>
        <v>CET/CEST</v>
      </c>
      <c r="N70" s="160" t="str">
        <f t="shared" si="16"/>
        <v>CET/CEST</v>
      </c>
      <c r="O70" s="182" t="s">
        <v>141</v>
      </c>
    </row>
    <row r="71" spans="2:15">
      <c r="B71" s="180"/>
      <c r="C71" s="189" t="s">
        <v>439</v>
      </c>
      <c r="D71" s="118" t="s">
        <v>536</v>
      </c>
      <c r="E71" s="161" t="s">
        <v>449</v>
      </c>
      <c r="F71" s="161"/>
      <c r="G71" s="161"/>
      <c r="H71" s="161"/>
      <c r="I71" s="161">
        <f t="shared" ref="I71:N71" si="17">I37</f>
        <v>0</v>
      </c>
      <c r="J71" s="161">
        <f t="shared" si="17"/>
        <v>0</v>
      </c>
      <c r="K71" s="161">
        <f t="shared" si="17"/>
        <v>0</v>
      </c>
      <c r="L71" s="161">
        <f t="shared" si="17"/>
        <v>0</v>
      </c>
      <c r="M71" s="161">
        <f t="shared" si="17"/>
        <v>0</v>
      </c>
      <c r="N71" s="161">
        <f t="shared" si="17"/>
        <v>0</v>
      </c>
      <c r="O71" s="182" t="s">
        <v>141</v>
      </c>
    </row>
    <row r="72" spans="2:15"/>
    <row r="73" spans="2:15" ht="15.75" customHeight="1">
      <c r="C73" s="390" t="s">
        <v>578</v>
      </c>
      <c r="D73" s="390"/>
      <c r="E73" s="390"/>
      <c r="F73" s="390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3 G24:N25">
    <cfRule type="expression" dxfId="64" priority="40">
      <formula>IF(E$20&lt;=$F$18,1,0)</formula>
    </cfRule>
  </conditionalFormatting>
  <conditionalFormatting sqref="E33:N37">
    <cfRule type="expression" dxfId="63" priority="39">
      <formula>IF(E$31&lt;=$F$29,1,0)</formula>
    </cfRule>
  </conditionalFormatting>
  <conditionalFormatting sqref="E26:N26">
    <cfRule type="expression" dxfId="62" priority="38">
      <formula>IF(E$20&lt;=$F$18,1,0)</formula>
    </cfRule>
  </conditionalFormatting>
  <conditionalFormatting sqref="E26:N26">
    <cfRule type="expression" dxfId="61" priority="37">
      <formula>IF(E$20&lt;=$F$18,1,0)</formula>
    </cfRule>
  </conditionalFormatting>
  <conditionalFormatting sqref="E57:N60">
    <cfRule type="expression" dxfId="60" priority="34">
      <formula>IF(E$55&lt;=$F$53,1,0)</formula>
    </cfRule>
  </conditionalFormatting>
  <conditionalFormatting sqref="E61:N61">
    <cfRule type="expression" dxfId="59" priority="33">
      <formula>IF(E$55&lt;=$F$53,1,0)</formula>
    </cfRule>
  </conditionalFormatting>
  <conditionalFormatting sqref="E67:N69">
    <cfRule type="expression" dxfId="58" priority="27">
      <formula>IF(E$65&lt;=$F$63,1,0)</formula>
    </cfRule>
  </conditionalFormatting>
  <conditionalFormatting sqref="E66:N69 E71:N71">
    <cfRule type="expression" dxfId="57" priority="25">
      <formula>IF(E$65&gt;$F$63,1,0)</formula>
    </cfRule>
  </conditionalFormatting>
  <conditionalFormatting sqref="E57:N61">
    <cfRule type="expression" dxfId="56" priority="24">
      <formula>IF(E$55&gt;$F$53,1,0)</formula>
    </cfRule>
  </conditionalFormatting>
  <conditionalFormatting sqref="E21:N23 E26:N26 G24:N25">
    <cfRule type="expression" dxfId="55" priority="23">
      <formula>IF(E$20&gt;$F$18,1,0)</formula>
    </cfRule>
  </conditionalFormatting>
  <conditionalFormatting sqref="E33:N37">
    <cfRule type="expression" dxfId="54" priority="22">
      <formula>IF(E$31&gt;$F$29,1,0)</formula>
    </cfRule>
  </conditionalFormatting>
  <conditionalFormatting sqref="H11 H8:H9">
    <cfRule type="expression" dxfId="53" priority="21">
      <formula>IF($F$9=1,1,0)</formula>
    </cfRule>
  </conditionalFormatting>
  <conditionalFormatting sqref="E56:N56">
    <cfRule type="expression" dxfId="52" priority="20">
      <formula>IF(E$55&gt;$F$53,1,0)</formula>
    </cfRule>
  </conditionalFormatting>
  <conditionalFormatting sqref="E32:N32">
    <cfRule type="expression" dxfId="51" priority="19">
      <formula>IF(E$31&gt;$F$29,1,0)</formula>
    </cfRule>
  </conditionalFormatting>
  <conditionalFormatting sqref="E71:N71">
    <cfRule type="expression" dxfId="50" priority="18">
      <formula>IF(E$65&lt;=$F$63,1,0)</formula>
    </cfRule>
  </conditionalFormatting>
  <conditionalFormatting sqref="H10">
    <cfRule type="expression" dxfId="49" priority="17">
      <formula>IF($F$9=1,1,0)</formula>
    </cfRule>
  </conditionalFormatting>
  <conditionalFormatting sqref="E70:N70">
    <cfRule type="expression" dxfId="48" priority="14">
      <formula>IF(E$65&lt;=$F$63,1,0)</formula>
    </cfRule>
  </conditionalFormatting>
  <conditionalFormatting sqref="E70:N70">
    <cfRule type="expression" dxfId="47" priority="13">
      <formula>IF(E$65&gt;$F$63,1,0)</formula>
    </cfRule>
  </conditionalFormatting>
  <conditionalFormatting sqref="E24">
    <cfRule type="expression" dxfId="46" priority="8">
      <formula>IF(E$20&lt;=$F$18,1,0)</formula>
    </cfRule>
  </conditionalFormatting>
  <conditionalFormatting sqref="E24">
    <cfRule type="expression" dxfId="45" priority="7">
      <formula>IF(E$20&gt;$F$18,1,0)</formula>
    </cfRule>
  </conditionalFormatting>
  <conditionalFormatting sqref="F24">
    <cfRule type="expression" dxfId="44" priority="6">
      <formula>IF(F$20&lt;=$F$18,1,0)</formula>
    </cfRule>
  </conditionalFormatting>
  <conditionalFormatting sqref="F24">
    <cfRule type="expression" dxfId="43" priority="5">
      <formula>IF(F$20&gt;$F$18,1,0)</formula>
    </cfRule>
  </conditionalFormatting>
  <conditionalFormatting sqref="E25">
    <cfRule type="expression" dxfId="42" priority="4">
      <formula>IF(E$20&lt;=$F$18,1,0)</formula>
    </cfRule>
  </conditionalFormatting>
  <conditionalFormatting sqref="E25">
    <cfRule type="expression" dxfId="41" priority="3">
      <formula>IF(E$20&gt;$F$18,1,0)</formula>
    </cfRule>
  </conditionalFormatting>
  <conditionalFormatting sqref="F25">
    <cfRule type="expression" dxfId="40" priority="2">
      <formula>IF(F$20&lt;=$F$18,1,0)</formula>
    </cfRule>
  </conditionalFormatting>
  <conditionalFormatting sqref="F25">
    <cfRule type="expression" dxfId="39" priority="1">
      <formula>IF(F$20&gt;$F$18,1,0)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58:N58 F23:N23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E69 E37 I25:N25 E57:E59 I22:N22 I24:N24 I71:N71 E33:E35 E70 I60:N60 I37:N37 I33:N35 I67:N69 I70:N70 I57:N59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7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140625" style="206" hidden="1" customWidth="1"/>
    <col min="26" max="26" width="11.7109375" style="206" hidden="1" customWidth="1"/>
    <col min="27" max="27" width="8.85546875" style="206" hidden="1" customWidth="1"/>
    <col min="28" max="28" width="11" style="206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6383" width="22.5703125" style="55" hidden="1"/>
    <col min="16384" max="16384" width="1" style="55" hidden="1" customWidth="1"/>
  </cols>
  <sheetData>
    <row r="1" spans="1:56" ht="75" customHeight="1"/>
    <row r="2" spans="1:56" ht="23.25">
      <c r="B2" s="168" t="s">
        <v>542</v>
      </c>
    </row>
    <row r="3" spans="1:56" ht="15" customHeight="1">
      <c r="B3" s="168"/>
    </row>
    <row r="4" spans="1:56">
      <c r="B4" s="129"/>
      <c r="C4" s="54" t="s">
        <v>441</v>
      </c>
      <c r="D4" s="55"/>
      <c r="E4" s="56" t="s">
        <v>483</v>
      </c>
      <c r="F4" s="129"/>
      <c r="M4" s="129"/>
      <c r="N4" s="129"/>
      <c r="O4" s="129"/>
    </row>
    <row r="5" spans="1:56">
      <c r="B5" s="129"/>
      <c r="C5" s="54" t="s">
        <v>440</v>
      </c>
      <c r="D5" s="55"/>
      <c r="E5" s="56" t="str">
        <f>Netzbetreiber!D28</f>
        <v>Angaben gelten für alle Netzgebiete</v>
      </c>
      <c r="F5" s="129"/>
      <c r="G5" s="129"/>
      <c r="H5" s="129"/>
      <c r="M5" s="129"/>
      <c r="N5" s="129"/>
      <c r="O5" s="129"/>
    </row>
    <row r="6" spans="1:56">
      <c r="B6" s="129"/>
      <c r="C6" s="58" t="s">
        <v>484</v>
      </c>
      <c r="D6" s="55"/>
      <c r="E6" s="59">
        <v>123456789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>
      <c r="B7" s="129"/>
      <c r="C7" s="54" t="s">
        <v>132</v>
      </c>
      <c r="D7" s="55"/>
      <c r="E7" s="48">
        <v>42278</v>
      </c>
      <c r="F7" s="129"/>
      <c r="G7" s="129"/>
      <c r="J7" s="129"/>
      <c r="K7" s="129"/>
      <c r="L7" s="129"/>
      <c r="M7" s="129"/>
      <c r="N7" s="129"/>
      <c r="O7" s="129"/>
    </row>
    <row r="8" spans="1:56">
      <c r="B8" s="129"/>
      <c r="C8" s="129"/>
      <c r="D8" s="129"/>
      <c r="E8" s="129"/>
      <c r="F8" s="129"/>
      <c r="G8" s="129"/>
      <c r="H8" s="87" t="s">
        <v>494</v>
      </c>
      <c r="J8" s="129"/>
      <c r="K8" s="129"/>
      <c r="L8" s="129"/>
      <c r="M8" s="129"/>
      <c r="N8" s="129"/>
      <c r="O8" s="129"/>
    </row>
    <row r="9" spans="1:56">
      <c r="B9" s="129"/>
      <c r="C9" s="58" t="s">
        <v>520</v>
      </c>
      <c r="D9" s="129"/>
      <c r="E9" s="129"/>
      <c r="F9" s="152">
        <f>'SLP-Verfahren'!D43</f>
        <v>1</v>
      </c>
      <c r="H9" s="169" t="s">
        <v>599</v>
      </c>
      <c r="J9" s="129"/>
      <c r="K9" s="129"/>
      <c r="L9" s="129"/>
      <c r="M9" s="129"/>
      <c r="N9" s="129"/>
      <c r="O9" s="129"/>
    </row>
    <row r="10" spans="1:56">
      <c r="B10" s="129"/>
      <c r="C10" s="54" t="s">
        <v>583</v>
      </c>
      <c r="D10" s="129"/>
      <c r="E10" s="129"/>
      <c r="F10" s="292">
        <v>2</v>
      </c>
      <c r="G10" s="55"/>
      <c r="H10" s="169" t="s">
        <v>600</v>
      </c>
      <c r="J10" s="129"/>
      <c r="K10" s="129"/>
      <c r="L10" s="129"/>
      <c r="M10" s="129"/>
      <c r="N10" s="129"/>
      <c r="O10" s="129"/>
    </row>
    <row r="11" spans="1:56">
      <c r="B11" s="129"/>
      <c r="C11" s="54" t="s">
        <v>601</v>
      </c>
      <c r="D11" s="129"/>
      <c r="E11" s="129"/>
      <c r="F11" s="289">
        <f>INDEX('SLP-Verfahren'!D45:D59,'SLP-Temp-Gebiet #02'!F10)</f>
        <v>0</v>
      </c>
      <c r="G11" s="293"/>
      <c r="H11" s="291"/>
      <c r="J11" s="129"/>
      <c r="K11" s="129"/>
      <c r="L11" s="129"/>
      <c r="M11" s="129"/>
      <c r="N11" s="129"/>
      <c r="O11" s="129"/>
    </row>
    <row r="12" spans="1:56"/>
    <row r="13" spans="1:56" ht="18" customHeight="1">
      <c r="B13" s="129"/>
      <c r="C13" s="388" t="s">
        <v>582</v>
      </c>
      <c r="D13" s="388"/>
      <c r="E13" s="388"/>
      <c r="F13" s="180" t="s">
        <v>546</v>
      </c>
      <c r="G13" s="129" t="s">
        <v>544</v>
      </c>
      <c r="H13" s="262" t="s">
        <v>561</v>
      </c>
      <c r="I13" s="55"/>
      <c r="J13" s="129"/>
      <c r="K13" s="129"/>
      <c r="L13" s="129"/>
      <c r="M13" s="129"/>
      <c r="N13" s="129"/>
      <c r="O13" s="129"/>
    </row>
    <row r="14" spans="1:56" ht="19.5" customHeight="1">
      <c r="B14" s="129"/>
      <c r="C14" s="389" t="s">
        <v>444</v>
      </c>
      <c r="D14" s="389"/>
      <c r="E14" s="88" t="s">
        <v>445</v>
      </c>
      <c r="F14" s="263" t="s">
        <v>84</v>
      </c>
      <c r="G14" s="264" t="s">
        <v>570</v>
      </c>
      <c r="H14" s="49">
        <v>0</v>
      </c>
      <c r="I14" s="55"/>
      <c r="J14" s="129"/>
      <c r="K14" s="129"/>
      <c r="L14" s="129"/>
      <c r="M14" s="129"/>
      <c r="N14" s="129"/>
      <c r="O14" s="170" t="s">
        <v>525</v>
      </c>
      <c r="R14" s="206" t="s">
        <v>562</v>
      </c>
      <c r="S14" s="206" t="s">
        <v>563</v>
      </c>
      <c r="T14" s="206" t="s">
        <v>564</v>
      </c>
      <c r="U14" s="206" t="s">
        <v>565</v>
      </c>
      <c r="V14" s="206" t="s">
        <v>545</v>
      </c>
      <c r="W14" s="206" t="s">
        <v>566</v>
      </c>
      <c r="X14" s="206" t="s">
        <v>567</v>
      </c>
      <c r="Y14" s="206" t="s">
        <v>568</v>
      </c>
      <c r="Z14" s="206" t="s">
        <v>569</v>
      </c>
      <c r="AA14" s="206" t="s">
        <v>570</v>
      </c>
      <c r="AB14" s="206" t="s">
        <v>571</v>
      </c>
      <c r="AC14" s="206" t="s">
        <v>572</v>
      </c>
    </row>
    <row r="15" spans="1:56" ht="19.5" customHeight="1">
      <c r="B15" s="129"/>
      <c r="C15" s="389" t="s">
        <v>384</v>
      </c>
      <c r="D15" s="389"/>
      <c r="E15" s="88" t="s">
        <v>445</v>
      </c>
      <c r="F15" s="263" t="s">
        <v>70</v>
      </c>
      <c r="G15" s="264" t="s">
        <v>564</v>
      </c>
      <c r="H15" s="49">
        <v>0</v>
      </c>
      <c r="I15" s="55"/>
      <c r="J15" s="129"/>
      <c r="K15" s="129"/>
      <c r="L15" s="129"/>
      <c r="M15" s="129"/>
      <c r="N15" s="129"/>
      <c r="O15" s="159" t="s">
        <v>526</v>
      </c>
      <c r="R15" s="261" t="s">
        <v>70</v>
      </c>
      <c r="S15" s="261" t="s">
        <v>71</v>
      </c>
      <c r="T15" s="261" t="s">
        <v>72</v>
      </c>
      <c r="U15" s="261" t="s">
        <v>73</v>
      </c>
      <c r="V15" s="261" t="s">
        <v>74</v>
      </c>
      <c r="W15" s="261" t="s">
        <v>75</v>
      </c>
      <c r="X15" s="261" t="s">
        <v>76</v>
      </c>
      <c r="Y15" s="261" t="s">
        <v>77</v>
      </c>
      <c r="Z15" s="261" t="s">
        <v>78</v>
      </c>
      <c r="AA15" s="261" t="s">
        <v>79</v>
      </c>
      <c r="AB15" s="261" t="s">
        <v>80</v>
      </c>
      <c r="AC15" s="261" t="s">
        <v>81</v>
      </c>
      <c r="AD15" s="261" t="s">
        <v>82</v>
      </c>
      <c r="AE15" s="261" t="s">
        <v>83</v>
      </c>
      <c r="AF15" s="261" t="s">
        <v>84</v>
      </c>
      <c r="AG15" s="261" t="s">
        <v>367</v>
      </c>
      <c r="AH15" s="261" t="s">
        <v>490</v>
      </c>
      <c r="AI15" s="261" t="s">
        <v>547</v>
      </c>
      <c r="AJ15" s="261" t="s">
        <v>548</v>
      </c>
      <c r="AK15" s="261" t="s">
        <v>549</v>
      </c>
      <c r="AL15" s="261" t="s">
        <v>550</v>
      </c>
      <c r="AM15" s="261" t="s">
        <v>551</v>
      </c>
      <c r="AN15" s="261" t="s">
        <v>552</v>
      </c>
      <c r="AO15" s="261" t="s">
        <v>553</v>
      </c>
      <c r="AP15" s="261" t="s">
        <v>554</v>
      </c>
      <c r="AQ15" s="261" t="s">
        <v>555</v>
      </c>
      <c r="AR15" s="261" t="s">
        <v>556</v>
      </c>
      <c r="AS15" s="261" t="s">
        <v>557</v>
      </c>
      <c r="AT15" s="261" t="s">
        <v>558</v>
      </c>
      <c r="AU15" s="261" t="s">
        <v>559</v>
      </c>
      <c r="AV15" s="261" t="s">
        <v>560</v>
      </c>
      <c r="AW15" s="261"/>
      <c r="AX15" s="261"/>
      <c r="AY15" s="261"/>
      <c r="AZ15" s="261"/>
      <c r="BA15" s="261"/>
      <c r="BB15" s="261"/>
      <c r="BC15" s="261"/>
      <c r="BD15" s="261"/>
    </row>
    <row r="16" spans="1:56" ht="19.5" customHeight="1">
      <c r="B16" s="129"/>
      <c r="C16" s="171"/>
      <c r="D16" s="294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7"/>
      <c r="S16" s="207"/>
    </row>
    <row r="17" spans="2:28" ht="19.5" customHeight="1">
      <c r="B17" s="173" t="s">
        <v>515</v>
      </c>
      <c r="C17" s="174"/>
      <c r="D17" s="294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7"/>
      <c r="S17" s="207"/>
    </row>
    <row r="18" spans="2:28">
      <c r="B18" s="129"/>
      <c r="C18" s="54" t="s">
        <v>521</v>
      </c>
      <c r="D18" s="129"/>
      <c r="E18" s="129"/>
      <c r="F18" s="47">
        <v>2</v>
      </c>
      <c r="H18" s="129"/>
      <c r="I18" s="169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5">
        <f>IF(E20&gt;$F$18,0,1)</f>
        <v>1</v>
      </c>
      <c r="F19" s="175">
        <f t="shared" ref="F19:N19" si="0">IF(F20&gt;$F$18,0,1)</f>
        <v>1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9"/>
    </row>
    <row r="20" spans="2:28" ht="33.75" customHeight="1">
      <c r="B20" s="129"/>
      <c r="C20" s="176" t="s">
        <v>516</v>
      </c>
      <c r="D20" s="177" t="s">
        <v>512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143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>
      <c r="B21" s="180"/>
      <c r="C21" s="181" t="s">
        <v>523</v>
      </c>
      <c r="D21" s="151" t="s">
        <v>514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2"/>
      <c r="Q21" s="208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>
      <c r="B22" s="180"/>
      <c r="C22" s="181" t="s">
        <v>535</v>
      </c>
      <c r="D22" s="183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2" t="s">
        <v>144</v>
      </c>
      <c r="Q22" s="20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>
      <c r="B23" s="180"/>
      <c r="C23" s="184" t="s">
        <v>136</v>
      </c>
      <c r="D23" s="185"/>
      <c r="E23" s="154" t="s">
        <v>138</v>
      </c>
      <c r="F23" s="154" t="s">
        <v>138</v>
      </c>
      <c r="G23" s="154" t="s">
        <v>138</v>
      </c>
      <c r="H23" s="154" t="s">
        <v>138</v>
      </c>
      <c r="I23" s="154" t="s">
        <v>138</v>
      </c>
      <c r="J23" s="154" t="s">
        <v>138</v>
      </c>
      <c r="K23" s="154" t="s">
        <v>138</v>
      </c>
      <c r="L23" s="154" t="s">
        <v>138</v>
      </c>
      <c r="M23" s="154" t="s">
        <v>138</v>
      </c>
      <c r="N23" s="154" t="s">
        <v>138</v>
      </c>
      <c r="O23" s="182" t="s">
        <v>141</v>
      </c>
      <c r="Q23" s="208"/>
      <c r="R23" s="66" t="s">
        <v>138</v>
      </c>
      <c r="S23" s="66" t="s">
        <v>501</v>
      </c>
      <c r="T23" s="290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>
      <c r="B24" s="180"/>
      <c r="C24" s="184" t="s">
        <v>518</v>
      </c>
      <c r="D24" s="185"/>
      <c r="E24" s="154" t="s">
        <v>579</v>
      </c>
      <c r="F24" s="154" t="s">
        <v>580</v>
      </c>
      <c r="G24" s="154"/>
      <c r="H24" s="154"/>
      <c r="I24" s="154"/>
      <c r="J24" s="154"/>
      <c r="K24" s="154"/>
      <c r="L24" s="154"/>
      <c r="M24" s="154"/>
      <c r="N24" s="154"/>
      <c r="O24" s="182" t="s">
        <v>519</v>
      </c>
      <c r="Q24" s="20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>
      <c r="B25" s="180"/>
      <c r="C25" s="184" t="s">
        <v>513</v>
      </c>
      <c r="D25" s="185"/>
      <c r="E25" s="158" t="s">
        <v>360</v>
      </c>
      <c r="F25" s="158" t="s">
        <v>360</v>
      </c>
      <c r="G25" s="158"/>
      <c r="H25" s="158"/>
      <c r="I25" s="158"/>
      <c r="J25" s="158"/>
      <c r="K25" s="158"/>
      <c r="L25" s="158"/>
      <c r="M25" s="158"/>
      <c r="N25" s="158"/>
      <c r="O25" s="182" t="s">
        <v>142</v>
      </c>
      <c r="Q25" s="208"/>
      <c r="R25" s="66" t="s">
        <v>137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>
      <c r="B26" s="180"/>
      <c r="C26" s="184" t="s">
        <v>140</v>
      </c>
      <c r="D26" s="185"/>
      <c r="E26" s="154" t="s">
        <v>502</v>
      </c>
      <c r="F26" s="154" t="s">
        <v>502</v>
      </c>
      <c r="G26" s="154"/>
      <c r="H26" s="154"/>
      <c r="I26" s="154"/>
      <c r="J26" s="154"/>
      <c r="K26" s="154"/>
      <c r="L26" s="154"/>
      <c r="M26" s="154"/>
      <c r="N26" s="154"/>
      <c r="O26" s="182" t="s">
        <v>141</v>
      </c>
      <c r="Q26" s="208"/>
      <c r="R26" s="66" t="s">
        <v>502</v>
      </c>
      <c r="S26" s="66" t="s">
        <v>503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>
      <c r="B28" s="129"/>
      <c r="C28" s="54" t="s">
        <v>517</v>
      </c>
      <c r="D28" s="129"/>
      <c r="E28" s="129"/>
      <c r="F28" s="47">
        <v>4</v>
      </c>
      <c r="H28" s="129"/>
      <c r="I28" s="169"/>
      <c r="J28" s="129"/>
      <c r="K28" s="129"/>
      <c r="L28" s="129"/>
      <c r="M28" s="129"/>
      <c r="N28" s="129"/>
      <c r="O28" s="129"/>
    </row>
    <row r="29" spans="2:28" ht="15" customHeight="1">
      <c r="E29" s="175">
        <f>IF(E30&gt;$F$28,0,1)</f>
        <v>1</v>
      </c>
      <c r="F29" s="175">
        <f t="shared" ref="F29:N29" si="2">IF(F30&gt;$F$28,0,1)</f>
        <v>1</v>
      </c>
      <c r="G29" s="175">
        <f t="shared" si="2"/>
        <v>1</v>
      </c>
      <c r="H29" s="175">
        <f t="shared" si="2"/>
        <v>1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>
      <c r="B30" s="180"/>
      <c r="C30" s="176" t="s">
        <v>139</v>
      </c>
      <c r="D30" s="177" t="s">
        <v>255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143</v>
      </c>
      <c r="Q30" s="208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>
      <c r="B31" s="180"/>
      <c r="C31" s="181" t="s">
        <v>524</v>
      </c>
      <c r="D31" s="183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2"/>
      <c r="Q31" s="208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>
      <c r="B32" s="180"/>
      <c r="C32" s="181" t="s">
        <v>531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3"/>
      <c r="J32" s="153"/>
      <c r="K32" s="153"/>
      <c r="L32" s="153"/>
      <c r="M32" s="153"/>
      <c r="N32" s="153"/>
      <c r="O32" s="182" t="s">
        <v>144</v>
      </c>
      <c r="Q32" s="208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0"/>
      <c r="C33" s="184" t="s">
        <v>358</v>
      </c>
      <c r="D33" s="151" t="s">
        <v>357</v>
      </c>
      <c r="E33" s="154" t="s">
        <v>3</v>
      </c>
      <c r="F33" s="154" t="s">
        <v>356</v>
      </c>
      <c r="G33" s="154" t="s">
        <v>347</v>
      </c>
      <c r="H33" s="154" t="s">
        <v>348</v>
      </c>
      <c r="I33" s="154"/>
      <c r="J33" s="154"/>
      <c r="K33" s="154"/>
      <c r="L33" s="154"/>
      <c r="M33" s="154"/>
      <c r="N33" s="154"/>
      <c r="O33" s="182" t="s">
        <v>141</v>
      </c>
      <c r="Q33" s="208"/>
      <c r="R33" s="66" t="s">
        <v>3</v>
      </c>
      <c r="S33" s="66" t="s">
        <v>356</v>
      </c>
      <c r="T33" s="66" t="s">
        <v>347</v>
      </c>
      <c r="U33" s="66" t="s">
        <v>348</v>
      </c>
      <c r="V33" s="66" t="s">
        <v>349</v>
      </c>
      <c r="W33" s="66" t="s">
        <v>350</v>
      </c>
      <c r="X33" s="66" t="s">
        <v>351</v>
      </c>
      <c r="Y33" s="66" t="s">
        <v>352</v>
      </c>
      <c r="Z33" s="66" t="s">
        <v>353</v>
      </c>
      <c r="AA33" s="66" t="s">
        <v>354</v>
      </c>
      <c r="AB33" s="66" t="s">
        <v>355</v>
      </c>
    </row>
    <row r="34" spans="2:28">
      <c r="B34" s="180"/>
      <c r="C34" s="184" t="s">
        <v>447</v>
      </c>
      <c r="D34" s="151" t="s">
        <v>446</v>
      </c>
      <c r="E34" s="154" t="s">
        <v>510</v>
      </c>
      <c r="F34" s="154" t="s">
        <v>510</v>
      </c>
      <c r="G34" s="154" t="s">
        <v>510</v>
      </c>
      <c r="H34" s="154" t="s">
        <v>510</v>
      </c>
      <c r="I34" s="160"/>
      <c r="J34" s="160"/>
      <c r="K34" s="160"/>
      <c r="L34" s="160"/>
      <c r="M34" s="160"/>
      <c r="N34" s="160"/>
      <c r="O34" s="182" t="s">
        <v>141</v>
      </c>
      <c r="Q34" s="208"/>
      <c r="R34" s="66" t="s">
        <v>510</v>
      </c>
      <c r="S34" s="66" t="s">
        <v>511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>
      <c r="B35" s="180"/>
      <c r="C35" s="184" t="s">
        <v>603</v>
      </c>
      <c r="D35" s="151" t="s">
        <v>604</v>
      </c>
      <c r="E35" s="154" t="s">
        <v>602</v>
      </c>
      <c r="F35" s="154" t="s">
        <v>602</v>
      </c>
      <c r="G35" s="154" t="s">
        <v>602</v>
      </c>
      <c r="H35" s="154" t="s">
        <v>602</v>
      </c>
      <c r="I35" s="154" t="s">
        <v>602</v>
      </c>
      <c r="J35" s="154" t="s">
        <v>602</v>
      </c>
      <c r="K35" s="154" t="s">
        <v>602</v>
      </c>
      <c r="L35" s="154" t="s">
        <v>602</v>
      </c>
      <c r="M35" s="154" t="s">
        <v>602</v>
      </c>
      <c r="N35" s="154" t="s">
        <v>602</v>
      </c>
      <c r="O35" s="182" t="s">
        <v>141</v>
      </c>
      <c r="Q35" s="208"/>
      <c r="R35" s="66" t="s">
        <v>602</v>
      </c>
      <c r="S35" s="66" t="s">
        <v>605</v>
      </c>
      <c r="T35" s="55"/>
      <c r="U35" s="66"/>
      <c r="V35" s="66"/>
      <c r="W35" s="66"/>
      <c r="X35" s="66"/>
      <c r="Y35" s="66"/>
      <c r="Z35" s="66"/>
      <c r="AA35" s="66"/>
      <c r="AB35" s="66"/>
    </row>
    <row r="36" spans="2:28">
      <c r="B36" s="180"/>
      <c r="C36" s="189" t="s">
        <v>439</v>
      </c>
      <c r="D36" s="118" t="s">
        <v>536</v>
      </c>
      <c r="E36" s="160" t="s">
        <v>448</v>
      </c>
      <c r="F36" s="160" t="s">
        <v>448</v>
      </c>
      <c r="G36" s="160" t="s">
        <v>449</v>
      </c>
      <c r="H36" s="160" t="s">
        <v>449</v>
      </c>
      <c r="I36" s="160"/>
      <c r="J36" s="160"/>
      <c r="K36" s="160"/>
      <c r="L36" s="160"/>
      <c r="M36" s="160"/>
      <c r="N36" s="160"/>
      <c r="O36" s="182" t="s">
        <v>141</v>
      </c>
      <c r="Q36" s="208"/>
      <c r="R36" s="66" t="s">
        <v>449</v>
      </c>
      <c r="S36" s="66" t="s">
        <v>448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0"/>
      <c r="C38" s="191" t="s">
        <v>266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8">
      <c r="B39" s="190"/>
      <c r="C39" s="194" t="s">
        <v>346</v>
      </c>
      <c r="D39" s="195"/>
      <c r="E39" s="195" t="s">
        <v>529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>
      <c r="B40" s="190"/>
      <c r="C40" s="194"/>
      <c r="D40" s="195"/>
      <c r="E40" s="195" t="s">
        <v>530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522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7"/>
      <c r="D42" s="195"/>
      <c r="E42" s="195" t="s">
        <v>527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528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4" t="s">
        <v>533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7" t="s">
        <v>534</v>
      </c>
      <c r="D46" s="198" t="s">
        <v>532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359</v>
      </c>
      <c r="K46" s="195"/>
      <c r="L46" s="195"/>
      <c r="M46" s="195"/>
      <c r="N46" s="195"/>
      <c r="O46" s="196"/>
    </row>
    <row r="47" spans="2:28">
      <c r="B47" s="190"/>
      <c r="C47" s="197" t="s">
        <v>345</v>
      </c>
      <c r="D47" s="198" t="s">
        <v>532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359</v>
      </c>
      <c r="K47" s="195"/>
      <c r="L47" s="195"/>
      <c r="M47" s="195"/>
      <c r="N47" s="195"/>
      <c r="O47" s="196"/>
    </row>
    <row r="48" spans="2:28" ht="15.75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3" t="s">
        <v>577</v>
      </c>
      <c r="C50" s="174"/>
      <c r="D50" s="174"/>
      <c r="E50" s="174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0"/>
      <c r="D51" s="190"/>
      <c r="E51" s="190"/>
      <c r="F51" s="190"/>
      <c r="G51" s="190"/>
      <c r="H51" s="190"/>
      <c r="I51" s="205"/>
      <c r="J51" s="129"/>
      <c r="K51" s="129"/>
      <c r="L51" s="129"/>
      <c r="M51" s="129"/>
      <c r="N51" s="129"/>
      <c r="O51" s="129"/>
    </row>
    <row r="52" spans="2:28">
      <c r="B52" s="129"/>
      <c r="C52" s="54" t="s">
        <v>541</v>
      </c>
      <c r="D52" s="129"/>
      <c r="E52" s="129"/>
      <c r="F52" s="155">
        <f>F18</f>
        <v>2</v>
      </c>
      <c r="H52" s="129"/>
      <c r="I52" s="169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5">
        <f>IF(E54&gt;$F$52,0,1)</f>
        <v>1</v>
      </c>
      <c r="F53" s="175">
        <f t="shared" ref="F53:N53" si="4">IF(F54&gt;$F$52,0,1)</f>
        <v>1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9"/>
    </row>
    <row r="54" spans="2:28" ht="33.75" customHeight="1">
      <c r="B54" s="129"/>
      <c r="C54" s="176" t="s">
        <v>516</v>
      </c>
      <c r="D54" s="177" t="s">
        <v>512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143</v>
      </c>
      <c r="W54" s="66"/>
      <c r="X54" s="66"/>
      <c r="Y54" s="66"/>
      <c r="Z54" s="66"/>
      <c r="AA54" s="66"/>
      <c r="AB54" s="66"/>
    </row>
    <row r="55" spans="2:28">
      <c r="B55" s="180"/>
      <c r="C55" s="181" t="s">
        <v>523</v>
      </c>
      <c r="D55" s="151" t="s">
        <v>514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2"/>
      <c r="W55" s="66"/>
      <c r="X55" s="66"/>
      <c r="Y55" s="66"/>
      <c r="Z55" s="66"/>
      <c r="AA55" s="66"/>
      <c r="AB55" s="66"/>
    </row>
    <row r="56" spans="2:28">
      <c r="B56" s="180"/>
      <c r="C56" s="181" t="s">
        <v>535</v>
      </c>
      <c r="D56" s="183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2" t="s">
        <v>144</v>
      </c>
      <c r="W56" s="66"/>
      <c r="X56" s="66"/>
      <c r="Y56" s="66"/>
      <c r="Z56" s="66"/>
      <c r="AA56" s="66"/>
      <c r="AB56" s="66"/>
    </row>
    <row r="57" spans="2:28">
      <c r="B57" s="180"/>
      <c r="C57" s="184" t="s">
        <v>136</v>
      </c>
      <c r="D57" s="185"/>
      <c r="E57" s="154" t="str">
        <f>E23</f>
        <v>DWD</v>
      </c>
      <c r="F57" s="154" t="str">
        <f t="shared" si="6"/>
        <v>DWD</v>
      </c>
      <c r="G57" s="154" t="str">
        <f t="shared" si="6"/>
        <v>DWD</v>
      </c>
      <c r="H57" s="154" t="str">
        <f t="shared" si="6"/>
        <v>DWD</v>
      </c>
      <c r="I57" s="154" t="str">
        <f t="shared" si="6"/>
        <v>DWD</v>
      </c>
      <c r="J57" s="154" t="str">
        <f t="shared" si="6"/>
        <v>DWD</v>
      </c>
      <c r="K57" s="154" t="str">
        <f t="shared" si="6"/>
        <v>DWD</v>
      </c>
      <c r="L57" s="154" t="str">
        <f t="shared" si="6"/>
        <v>DWD</v>
      </c>
      <c r="M57" s="154" t="str">
        <f t="shared" si="6"/>
        <v>DWD</v>
      </c>
      <c r="N57" s="154" t="str">
        <f t="shared" si="6"/>
        <v>DWD</v>
      </c>
      <c r="O57" s="182" t="s">
        <v>141</v>
      </c>
      <c r="W57" s="66"/>
      <c r="X57" s="66"/>
      <c r="Y57" s="66"/>
      <c r="Z57" s="66"/>
      <c r="AA57" s="66"/>
      <c r="AB57" s="66"/>
    </row>
    <row r="58" spans="2:28">
      <c r="B58" s="180"/>
      <c r="C58" s="184" t="s">
        <v>518</v>
      </c>
      <c r="D58" s="185"/>
      <c r="E58" s="154" t="str">
        <f>E24</f>
        <v>ABC-St.</v>
      </c>
      <c r="F58" s="154" t="str">
        <f t="shared" si="6"/>
        <v>DEF-St.</v>
      </c>
      <c r="G58" s="154">
        <f t="shared" si="6"/>
        <v>0</v>
      </c>
      <c r="H58" s="154">
        <f t="shared" si="6"/>
        <v>0</v>
      </c>
      <c r="I58" s="154">
        <f t="shared" si="6"/>
        <v>0</v>
      </c>
      <c r="J58" s="154">
        <f t="shared" si="6"/>
        <v>0</v>
      </c>
      <c r="K58" s="154">
        <f t="shared" si="6"/>
        <v>0</v>
      </c>
      <c r="L58" s="154">
        <f t="shared" si="6"/>
        <v>0</v>
      </c>
      <c r="M58" s="154">
        <f t="shared" si="6"/>
        <v>0</v>
      </c>
      <c r="N58" s="154">
        <f t="shared" si="6"/>
        <v>0</v>
      </c>
      <c r="O58" s="182" t="s">
        <v>519</v>
      </c>
      <c r="W58" s="66"/>
      <c r="X58" s="66"/>
      <c r="Y58" s="66"/>
      <c r="Z58" s="66"/>
      <c r="AA58" s="66"/>
      <c r="AB58" s="66"/>
    </row>
    <row r="59" spans="2:28">
      <c r="B59" s="180"/>
      <c r="C59" s="184" t="s">
        <v>513</v>
      </c>
      <c r="D59" s="185"/>
      <c r="E59" s="158" t="str">
        <f>E25</f>
        <v>xxxxx</v>
      </c>
      <c r="F59" s="158" t="str">
        <f t="shared" si="6"/>
        <v>xxxxx</v>
      </c>
      <c r="G59" s="158">
        <f t="shared" si="6"/>
        <v>0</v>
      </c>
      <c r="H59" s="158">
        <f t="shared" si="6"/>
        <v>0</v>
      </c>
      <c r="I59" s="158">
        <f t="shared" si="6"/>
        <v>0</v>
      </c>
      <c r="J59" s="158">
        <f t="shared" si="6"/>
        <v>0</v>
      </c>
      <c r="K59" s="158">
        <f t="shared" si="6"/>
        <v>0</v>
      </c>
      <c r="L59" s="158">
        <f t="shared" si="6"/>
        <v>0</v>
      </c>
      <c r="M59" s="158">
        <f t="shared" si="6"/>
        <v>0</v>
      </c>
      <c r="N59" s="158">
        <f t="shared" si="6"/>
        <v>0</v>
      </c>
      <c r="O59" s="182" t="s">
        <v>142</v>
      </c>
      <c r="W59" s="66"/>
      <c r="X59" s="66"/>
      <c r="Y59" s="66"/>
      <c r="Z59" s="66"/>
      <c r="AA59" s="66"/>
      <c r="AB59" s="66"/>
    </row>
    <row r="60" spans="2:28">
      <c r="B60" s="180"/>
      <c r="C60" s="184" t="s">
        <v>140</v>
      </c>
      <c r="D60" s="185"/>
      <c r="E60" s="156" t="str">
        <f>E26</f>
        <v>Temp. (2m)</v>
      </c>
      <c r="F60" s="156" t="str">
        <f t="shared" si="6"/>
        <v>Temp. (2m)</v>
      </c>
      <c r="G60" s="156">
        <f t="shared" si="6"/>
        <v>0</v>
      </c>
      <c r="H60" s="156">
        <f t="shared" si="6"/>
        <v>0</v>
      </c>
      <c r="I60" s="156">
        <f t="shared" si="6"/>
        <v>0</v>
      </c>
      <c r="J60" s="156">
        <f t="shared" si="6"/>
        <v>0</v>
      </c>
      <c r="K60" s="156">
        <f t="shared" si="6"/>
        <v>0</v>
      </c>
      <c r="L60" s="156">
        <f t="shared" si="6"/>
        <v>0</v>
      </c>
      <c r="M60" s="156">
        <f t="shared" si="6"/>
        <v>0</v>
      </c>
      <c r="N60" s="156">
        <f t="shared" si="6"/>
        <v>0</v>
      </c>
      <c r="O60" s="182" t="s">
        <v>141</v>
      </c>
      <c r="W60" s="66"/>
      <c r="X60" s="66"/>
      <c r="Y60" s="66"/>
      <c r="Z60" s="66"/>
      <c r="AA60" s="66"/>
      <c r="AB60" s="66"/>
    </row>
    <row r="61" spans="2:28"/>
    <row r="62" spans="2:28">
      <c r="C62" s="54" t="s">
        <v>517</v>
      </c>
      <c r="D62" s="129"/>
      <c r="E62" s="129"/>
      <c r="F62" s="155">
        <f>F28</f>
        <v>4</v>
      </c>
    </row>
    <row r="63" spans="2:28" ht="15" customHeight="1">
      <c r="E63" s="175">
        <f>IF(E64&gt;$F$62,0,1)</f>
        <v>1</v>
      </c>
      <c r="F63" s="175">
        <f t="shared" ref="F63:N63" si="7">IF(F64&gt;$F$62,0,1)</f>
        <v>1</v>
      </c>
      <c r="G63" s="175">
        <f t="shared" si="7"/>
        <v>1</v>
      </c>
      <c r="H63" s="175">
        <f t="shared" si="7"/>
        <v>1</v>
      </c>
      <c r="I63" s="175">
        <f t="shared" si="7"/>
        <v>0</v>
      </c>
      <c r="J63" s="175">
        <f t="shared" si="7"/>
        <v>0</v>
      </c>
      <c r="K63" s="175">
        <f t="shared" si="7"/>
        <v>0</v>
      </c>
      <c r="L63" s="175">
        <f t="shared" si="7"/>
        <v>0</v>
      </c>
      <c r="M63" s="175">
        <f t="shared" si="7"/>
        <v>0</v>
      </c>
      <c r="N63" s="175">
        <f t="shared" si="7"/>
        <v>0</v>
      </c>
    </row>
    <row r="64" spans="2:28" ht="18" customHeight="1">
      <c r="B64" s="129"/>
      <c r="C64" s="176" t="s">
        <v>139</v>
      </c>
      <c r="D64" s="177" t="s">
        <v>255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143</v>
      </c>
    </row>
    <row r="65" spans="2:15">
      <c r="B65" s="180"/>
      <c r="C65" s="181" t="s">
        <v>524</v>
      </c>
      <c r="D65" s="183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2"/>
    </row>
    <row r="66" spans="2:15">
      <c r="B66" s="180"/>
      <c r="C66" s="181" t="s">
        <v>531</v>
      </c>
      <c r="D66" s="183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2" t="s">
        <v>144</v>
      </c>
    </row>
    <row r="67" spans="2:15">
      <c r="B67" s="180"/>
      <c r="C67" s="184" t="s">
        <v>358</v>
      </c>
      <c r="D67" s="151" t="s">
        <v>357</v>
      </c>
      <c r="E67" s="154" t="str">
        <f>E33</f>
        <v>D</v>
      </c>
      <c r="F67" s="154" t="str">
        <f t="shared" si="9"/>
        <v>D-1</v>
      </c>
      <c r="G67" s="154" t="str">
        <f t="shared" si="9"/>
        <v>D-2</v>
      </c>
      <c r="H67" s="154" t="str">
        <f t="shared" si="9"/>
        <v>D-3</v>
      </c>
      <c r="I67" s="154">
        <f t="shared" si="9"/>
        <v>0</v>
      </c>
      <c r="J67" s="154">
        <f t="shared" si="9"/>
        <v>0</v>
      </c>
      <c r="K67" s="154">
        <f t="shared" si="9"/>
        <v>0</v>
      </c>
      <c r="L67" s="154">
        <f t="shared" si="9"/>
        <v>0</v>
      </c>
      <c r="M67" s="154">
        <f t="shared" si="9"/>
        <v>0</v>
      </c>
      <c r="N67" s="154">
        <f t="shared" si="9"/>
        <v>0</v>
      </c>
      <c r="O67" s="182" t="s">
        <v>141</v>
      </c>
    </row>
    <row r="68" spans="2:15">
      <c r="B68" s="180"/>
      <c r="C68" s="184" t="s">
        <v>447</v>
      </c>
      <c r="D68" s="151" t="s">
        <v>446</v>
      </c>
      <c r="E68" s="157" t="str">
        <f>E34</f>
        <v>Gastag</v>
      </c>
      <c r="F68" s="157" t="str">
        <f t="shared" si="9"/>
        <v>Gastag</v>
      </c>
      <c r="G68" s="157" t="str">
        <f t="shared" si="9"/>
        <v>Gastag</v>
      </c>
      <c r="H68" s="157" t="str">
        <f t="shared" si="9"/>
        <v>Gastag</v>
      </c>
      <c r="I68" s="160">
        <f t="shared" si="9"/>
        <v>0</v>
      </c>
      <c r="J68" s="160">
        <f t="shared" si="9"/>
        <v>0</v>
      </c>
      <c r="K68" s="160">
        <f t="shared" si="9"/>
        <v>0</v>
      </c>
      <c r="L68" s="160">
        <f t="shared" si="9"/>
        <v>0</v>
      </c>
      <c r="M68" s="160">
        <f t="shared" si="9"/>
        <v>0</v>
      </c>
      <c r="N68" s="160">
        <f t="shared" si="9"/>
        <v>0</v>
      </c>
      <c r="O68" s="182" t="s">
        <v>141</v>
      </c>
    </row>
    <row r="69" spans="2:15">
      <c r="B69" s="180"/>
      <c r="C69" s="184" t="s">
        <v>603</v>
      </c>
      <c r="D69" s="151" t="s">
        <v>604</v>
      </c>
      <c r="E69" s="157" t="str">
        <f>E35</f>
        <v>CET/CEST</v>
      </c>
      <c r="F69" s="157" t="str">
        <f t="shared" si="9"/>
        <v>CET/CEST</v>
      </c>
      <c r="G69" s="157" t="str">
        <f t="shared" si="9"/>
        <v>CET/CEST</v>
      </c>
      <c r="H69" s="157" t="str">
        <f t="shared" si="9"/>
        <v>CET/CEST</v>
      </c>
      <c r="I69" s="160" t="str">
        <f t="shared" si="9"/>
        <v>CET/CEST</v>
      </c>
      <c r="J69" s="160" t="str">
        <f t="shared" si="9"/>
        <v>CET/CEST</v>
      </c>
      <c r="K69" s="160" t="str">
        <f t="shared" si="9"/>
        <v>CET/CEST</v>
      </c>
      <c r="L69" s="160" t="str">
        <f t="shared" si="9"/>
        <v>CET/CEST</v>
      </c>
      <c r="M69" s="160" t="str">
        <f t="shared" si="9"/>
        <v>CET/CEST</v>
      </c>
      <c r="N69" s="160" t="str">
        <f t="shared" si="9"/>
        <v>CET/CEST</v>
      </c>
      <c r="O69" s="182" t="s">
        <v>141</v>
      </c>
    </row>
    <row r="70" spans="2:15">
      <c r="B70" s="180"/>
      <c r="C70" s="189" t="s">
        <v>439</v>
      </c>
      <c r="D70" s="118" t="s">
        <v>536</v>
      </c>
      <c r="E70" s="161" t="s">
        <v>449</v>
      </c>
      <c r="F70" s="161" t="s">
        <v>449</v>
      </c>
      <c r="G70" s="161" t="str">
        <f t="shared" si="9"/>
        <v>Temp.-IST</v>
      </c>
      <c r="H70" s="161" t="str">
        <f t="shared" si="9"/>
        <v>Temp.-IST</v>
      </c>
      <c r="I70" s="161">
        <f t="shared" si="9"/>
        <v>0</v>
      </c>
      <c r="J70" s="161">
        <f t="shared" si="9"/>
        <v>0</v>
      </c>
      <c r="K70" s="161">
        <f t="shared" si="9"/>
        <v>0</v>
      </c>
      <c r="L70" s="161">
        <f t="shared" si="9"/>
        <v>0</v>
      </c>
      <c r="M70" s="161">
        <f t="shared" si="9"/>
        <v>0</v>
      </c>
      <c r="N70" s="161">
        <f t="shared" si="9"/>
        <v>0</v>
      </c>
      <c r="O70" s="182" t="s">
        <v>141</v>
      </c>
    </row>
    <row r="71" spans="2:15"/>
    <row r="72" spans="2:15" ht="15.75" customHeight="1">
      <c r="C72" s="390" t="s">
        <v>578</v>
      </c>
      <c r="D72" s="390"/>
      <c r="E72" s="390"/>
      <c r="F72" s="390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38" priority="18">
      <formula>IF(E$20&lt;=$F$18,1,0)</formula>
    </cfRule>
  </conditionalFormatting>
  <conditionalFormatting sqref="E32:N36">
    <cfRule type="expression" dxfId="37" priority="17">
      <formula>IF(E$30&lt;=$F$28,1,0)</formula>
    </cfRule>
  </conditionalFormatting>
  <conditionalFormatting sqref="E26:F26">
    <cfRule type="expression" dxfId="36" priority="16">
      <formula>IF(E$20&lt;=$F$18,1,0)</formula>
    </cfRule>
  </conditionalFormatting>
  <conditionalFormatting sqref="E26:N26">
    <cfRule type="expression" dxfId="35" priority="15">
      <formula>IF(E$20&lt;=$F$18,1,0)</formula>
    </cfRule>
  </conditionalFormatting>
  <conditionalFormatting sqref="E56:N59">
    <cfRule type="expression" dxfId="34" priority="14">
      <formula>IF(E$54&lt;=$F$52,1,0)</formula>
    </cfRule>
  </conditionalFormatting>
  <conditionalFormatting sqref="E60:N60">
    <cfRule type="expression" dxfId="33" priority="13">
      <formula>IF(E$54&lt;=$F$52,1,0)</formula>
    </cfRule>
  </conditionalFormatting>
  <conditionalFormatting sqref="E66:N68">
    <cfRule type="expression" dxfId="32" priority="12">
      <formula>IF(E$64&lt;=$F$62,1,0)</formula>
    </cfRule>
  </conditionalFormatting>
  <conditionalFormatting sqref="E65:N68 E70:N70">
    <cfRule type="expression" dxfId="31" priority="11">
      <formula>IF(E$64&gt;$F$62,1,0)</formula>
    </cfRule>
  </conditionalFormatting>
  <conditionalFormatting sqref="E56:N60">
    <cfRule type="expression" dxfId="30" priority="10">
      <formula>IF(E$54&gt;$F$52,1,0)</formula>
    </cfRule>
  </conditionalFormatting>
  <conditionalFormatting sqref="E21:N26">
    <cfRule type="expression" dxfId="29" priority="9">
      <formula>IF(E$20&gt;$F$18,1,0)</formula>
    </cfRule>
  </conditionalFormatting>
  <conditionalFormatting sqref="E32:N36">
    <cfRule type="expression" dxfId="28" priority="8">
      <formula>IF(E$30&gt;$F$28,1,0)</formula>
    </cfRule>
  </conditionalFormatting>
  <conditionalFormatting sqref="H11 H8:H9">
    <cfRule type="expression" dxfId="27" priority="7">
      <formula>IF($F$9=1,1,0)</formula>
    </cfRule>
  </conditionalFormatting>
  <conditionalFormatting sqref="E55:N55">
    <cfRule type="expression" dxfId="26" priority="6">
      <formula>IF(E$54&gt;$F$52,1,0)</formula>
    </cfRule>
  </conditionalFormatting>
  <conditionalFormatting sqref="E31:N31">
    <cfRule type="expression" dxfId="25" priority="5">
      <formula>IF(E$30&gt;$F$28,1,0)</formula>
    </cfRule>
  </conditionalFormatting>
  <conditionalFormatting sqref="E70:N70">
    <cfRule type="expression" dxfId="24" priority="4">
      <formula>IF(E$64&lt;=$F$62,1,0)</formula>
    </cfRule>
  </conditionalFormatting>
  <conditionalFormatting sqref="H10">
    <cfRule type="expression" dxfId="23" priority="3">
      <formula>IF($F$9=1,1,0)</formula>
    </cfRule>
  </conditionalFormatting>
  <conditionalFormatting sqref="E69:N69">
    <cfRule type="expression" dxfId="22" priority="2">
      <formula>IF(E$64&lt;=$F$62,1,0)</formula>
    </cfRule>
  </conditionalFormatting>
  <conditionalFormatting sqref="E69:N69">
    <cfRule type="expression" dxfId="21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H16" sqref="H16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7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361</v>
      </c>
    </row>
    <row r="3" spans="2:26">
      <c r="B3" s="129" t="s">
        <v>462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1" t="s">
        <v>366</v>
      </c>
      <c r="D5" s="52" t="str">
        <f>Netzbetreiber!$D$9</f>
        <v>ESWE Versorgungs AG</v>
      </c>
      <c r="E5" s="129"/>
      <c r="H5" s="87" t="s">
        <v>494</v>
      </c>
      <c r="I5" s="130" t="s">
        <v>497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1" t="s">
        <v>333</v>
      </c>
      <c r="D6" s="52" t="str">
        <f>Netzbetreiber!$D$28</f>
        <v>Angaben gelten für alle Netzgebiete</v>
      </c>
      <c r="E6" s="129"/>
      <c r="F6" s="129"/>
      <c r="I6" s="130" t="s">
        <v>507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3" t="s">
        <v>484</v>
      </c>
      <c r="D7" s="352">
        <f>Netzbetreiber!$D$11</f>
        <v>9870006600000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1" t="s">
        <v>132</v>
      </c>
      <c r="D8" s="50">
        <f>Netzbetreiber!$D$6</f>
        <v>45383</v>
      </c>
      <c r="E8" s="129"/>
      <c r="F8" s="129"/>
      <c r="H8" s="127" t="s">
        <v>492</v>
      </c>
      <c r="J8" s="354">
        <v>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1">
        <v>2</v>
      </c>
      <c r="H9" s="131">
        <v>4</v>
      </c>
      <c r="I9" s="131">
        <v>5</v>
      </c>
      <c r="J9" s="131">
        <v>6</v>
      </c>
      <c r="K9" s="131">
        <v>7</v>
      </c>
      <c r="L9" s="131">
        <v>8</v>
      </c>
      <c r="M9" s="131">
        <v>9</v>
      </c>
      <c r="N9" s="131">
        <v>10</v>
      </c>
      <c r="O9" s="131">
        <v>11</v>
      </c>
      <c r="P9" s="131">
        <v>12</v>
      </c>
      <c r="Q9" s="131">
        <v>8</v>
      </c>
      <c r="R9" s="131">
        <v>3</v>
      </c>
      <c r="S9" s="131">
        <v>4</v>
      </c>
      <c r="T9" s="131">
        <v>5</v>
      </c>
      <c r="U9" s="131">
        <v>6</v>
      </c>
      <c r="V9" s="131">
        <v>7</v>
      </c>
      <c r="W9" s="131">
        <v>8</v>
      </c>
      <c r="X9" s="131">
        <v>9</v>
      </c>
      <c r="Y9" s="131"/>
    </row>
    <row r="10" spans="2:26" ht="45.75" thickBot="1">
      <c r="B10" s="132" t="s">
        <v>248</v>
      </c>
      <c r="C10" s="133" t="s">
        <v>491</v>
      </c>
      <c r="D10" s="132" t="s">
        <v>146</v>
      </c>
      <c r="E10" s="274" t="s">
        <v>509</v>
      </c>
      <c r="F10" s="133" t="s">
        <v>147</v>
      </c>
      <c r="H10" s="145" t="s">
        <v>0</v>
      </c>
      <c r="I10" s="145" t="s">
        <v>1</v>
      </c>
      <c r="J10" s="145" t="s">
        <v>2</v>
      </c>
      <c r="K10" s="146" t="s">
        <v>3</v>
      </c>
      <c r="L10" s="147" t="s">
        <v>633</v>
      </c>
      <c r="M10" s="148" t="s">
        <v>642</v>
      </c>
      <c r="N10" s="149" t="s">
        <v>643</v>
      </c>
      <c r="O10" s="149" t="s">
        <v>644</v>
      </c>
      <c r="P10" s="150" t="s">
        <v>645</v>
      </c>
      <c r="Q10" s="144" t="s">
        <v>634</v>
      </c>
      <c r="R10" s="134" t="s">
        <v>635</v>
      </c>
      <c r="S10" s="135" t="s">
        <v>636</v>
      </c>
      <c r="T10" s="135" t="s">
        <v>637</v>
      </c>
      <c r="U10" s="135" t="s">
        <v>638</v>
      </c>
      <c r="V10" s="135" t="s">
        <v>639</v>
      </c>
      <c r="W10" s="135" t="s">
        <v>640</v>
      </c>
      <c r="X10" s="136" t="s">
        <v>641</v>
      </c>
      <c r="Y10" s="298" t="s">
        <v>646</v>
      </c>
    </row>
    <row r="11" spans="2:26" ht="15.75" thickBot="1">
      <c r="B11" s="137" t="s">
        <v>493</v>
      </c>
      <c r="C11" s="138" t="s">
        <v>508</v>
      </c>
      <c r="D11" s="297" t="s">
        <v>247</v>
      </c>
      <c r="E11" s="162" t="s">
        <v>666</v>
      </c>
      <c r="F11" s="299" t="str">
        <f>VLOOKUP($E11,'BDEW-Standard'!$B$3:$M$158,F$9,0)</f>
        <v>D24</v>
      </c>
      <c r="H11" s="164">
        <f>ROUND(VLOOKUP($E11,'BDEW-Standard'!$B$3:$M$158,H$9,0),7)</f>
        <v>2.5187775000000001</v>
      </c>
      <c r="I11" s="164">
        <f>ROUND(VLOOKUP($E11,'BDEW-Standard'!$B$3:$M$158,I$9,0),7)</f>
        <v>-35.033375399999997</v>
      </c>
      <c r="J11" s="164">
        <f>ROUND(VLOOKUP($E11,'BDEW-Standard'!$B$3:$M$158,J$9,0),7)</f>
        <v>6.2240634000000004</v>
      </c>
      <c r="K11" s="164">
        <f>ROUND(VLOOKUP($E11,'BDEW-Standard'!$B$3:$M$158,K$9,0),7)</f>
        <v>0.10107820000000001</v>
      </c>
      <c r="L11" s="211">
        <f>ROUND(VLOOKUP($E11,'BDEW-Standard'!$B$3:$M$158,L$9,0),1)</f>
        <v>40</v>
      </c>
      <c r="M11" s="164">
        <f>ROUND(VLOOKUP($E11,'BDEW-Standard'!$B$3:$M$158,M$9,0),7)</f>
        <v>0</v>
      </c>
      <c r="N11" s="164">
        <f>ROUND(VLOOKUP($E11,'BDEW-Standard'!$B$3:$M$158,N$9,0),7)</f>
        <v>0</v>
      </c>
      <c r="O11" s="164">
        <f>ROUND(VLOOKUP($E11,'BDEW-Standard'!$B$3:$M$158,O$9,0),7)</f>
        <v>0</v>
      </c>
      <c r="P11" s="164">
        <f>ROUND(VLOOKUP($E11,'BDEW-Standard'!$B$3:$M$158,P$9,0),7)</f>
        <v>0</v>
      </c>
      <c r="Q11" s="210">
        <f>($H11/(1+($I11/($Q$9-$L11))^$J11)+$K11)+MAX($M11*$Q$9+$N11,$O11*$Q$9+$P11)</f>
        <v>1.0146273685996503</v>
      </c>
      <c r="R11" s="165">
        <f>ROUND(VLOOKUP(MID($E11,4,3),'Wochentag F(WT)'!$B$7:$J$22,R$9,0),4)</f>
        <v>1</v>
      </c>
      <c r="S11" s="165">
        <f>ROUND(VLOOKUP(MID($E11,4,3),'Wochentag F(WT)'!$B$7:$J$22,S$9,0),4)</f>
        <v>1</v>
      </c>
      <c r="T11" s="165">
        <f>ROUND(VLOOKUP(MID($E11,4,3),'Wochentag F(WT)'!$B$7:$J$22,T$9,0),4)</f>
        <v>1</v>
      </c>
      <c r="U11" s="165">
        <f>ROUND(VLOOKUP(MID($E11,4,3),'Wochentag F(WT)'!$B$7:$J$22,U$9,0),4)</f>
        <v>1</v>
      </c>
      <c r="V11" s="165">
        <f>ROUND(VLOOKUP(MID($E11,4,3),'Wochentag F(WT)'!$B$7:$J$22,V$9,0),4)</f>
        <v>1</v>
      </c>
      <c r="W11" s="165">
        <f>ROUND(VLOOKUP(MID($E11,4,3),'Wochentag F(WT)'!$B$7:$J$22,W$9,0),4)</f>
        <v>1</v>
      </c>
      <c r="X11" s="166">
        <f>7-SUM(R11:W11)</f>
        <v>1</v>
      </c>
      <c r="Y11" s="295">
        <v>365.12299999999999</v>
      </c>
    </row>
    <row r="12" spans="2:26">
      <c r="B12" s="139">
        <v>1</v>
      </c>
      <c r="C12" s="140" t="str">
        <f t="shared" ref="C12:C41" si="0">$D$6</f>
        <v>Angaben gelten für alle Netzgebiete</v>
      </c>
      <c r="D12" s="376" t="s">
        <v>247</v>
      </c>
      <c r="E12" s="377" t="s">
        <v>663</v>
      </c>
      <c r="F12" s="378" t="s">
        <v>282</v>
      </c>
      <c r="G12" s="379"/>
      <c r="H12" s="380">
        <v>3.0553842000000002</v>
      </c>
      <c r="I12" s="380">
        <v>-37.183637400000002</v>
      </c>
      <c r="J12" s="380">
        <v>5.6810824999999996</v>
      </c>
      <c r="K12" s="380">
        <v>9.5018400000000003E-2</v>
      </c>
      <c r="L12" s="381">
        <v>40</v>
      </c>
      <c r="M12" s="382">
        <v>0</v>
      </c>
      <c r="N12" s="382">
        <v>0</v>
      </c>
      <c r="O12" s="382">
        <v>0</v>
      </c>
      <c r="P12" s="382">
        <v>0</v>
      </c>
      <c r="Q12" s="383">
        <v>1.00803</v>
      </c>
      <c r="R12" s="384">
        <v>1</v>
      </c>
      <c r="S12" s="384">
        <v>1</v>
      </c>
      <c r="T12" s="384">
        <v>1</v>
      </c>
      <c r="U12" s="384">
        <v>1</v>
      </c>
      <c r="V12" s="384">
        <v>1</v>
      </c>
      <c r="W12" s="384">
        <v>1</v>
      </c>
      <c r="X12" s="385">
        <v>1</v>
      </c>
      <c r="Y12" s="296"/>
      <c r="Z12" s="209"/>
    </row>
    <row r="13" spans="2:26" s="141" customFormat="1">
      <c r="B13" s="142">
        <v>2</v>
      </c>
      <c r="C13" s="143" t="str">
        <f t="shared" si="0"/>
        <v>Angaben gelten für alle Netzgebiete</v>
      </c>
      <c r="D13" s="376" t="s">
        <v>247</v>
      </c>
      <c r="E13" s="377" t="s">
        <v>664</v>
      </c>
      <c r="F13" s="378" t="s">
        <v>294</v>
      </c>
      <c r="G13" s="379"/>
      <c r="H13" s="380">
        <v>2.529738</v>
      </c>
      <c r="I13" s="380">
        <v>-35.0300145</v>
      </c>
      <c r="J13" s="380">
        <v>6.2051109000000002</v>
      </c>
      <c r="K13" s="380">
        <v>9.7709000000000004E-2</v>
      </c>
      <c r="L13" s="381">
        <v>40</v>
      </c>
      <c r="M13" s="382">
        <v>0</v>
      </c>
      <c r="N13" s="382">
        <v>0</v>
      </c>
      <c r="O13" s="382">
        <v>0</v>
      </c>
      <c r="P13" s="382">
        <v>0</v>
      </c>
      <c r="Q13" s="383">
        <v>1.0165900000000001</v>
      </c>
      <c r="R13" s="384">
        <v>1</v>
      </c>
      <c r="S13" s="384">
        <v>1</v>
      </c>
      <c r="T13" s="384">
        <v>1</v>
      </c>
      <c r="U13" s="384">
        <v>1</v>
      </c>
      <c r="V13" s="384">
        <v>1</v>
      </c>
      <c r="W13" s="384">
        <v>1</v>
      </c>
      <c r="X13" s="385">
        <v>1</v>
      </c>
      <c r="Y13" s="296"/>
      <c r="Z13" s="209"/>
    </row>
    <row r="14" spans="2:26" s="141" customFormat="1">
      <c r="B14" s="142">
        <v>3</v>
      </c>
      <c r="C14" s="143" t="str">
        <f t="shared" si="0"/>
        <v>Angaben gelten für alle Netzgebiete</v>
      </c>
      <c r="D14" s="376" t="s">
        <v>247</v>
      </c>
      <c r="E14" s="377" t="s">
        <v>655</v>
      </c>
      <c r="F14" s="378" t="s">
        <v>662</v>
      </c>
      <c r="G14" s="379"/>
      <c r="H14" s="386">
        <v>2.5792510000000002</v>
      </c>
      <c r="I14" s="386">
        <v>-35.681614400000001</v>
      </c>
      <c r="J14" s="386">
        <v>6.6857975999999999</v>
      </c>
      <c r="K14" s="386">
        <v>0.19955410000000001</v>
      </c>
      <c r="L14" s="381">
        <v>40</v>
      </c>
      <c r="M14" s="386">
        <v>0</v>
      </c>
      <c r="N14" s="386">
        <v>0</v>
      </c>
      <c r="O14" s="386">
        <v>0</v>
      </c>
      <c r="P14" s="386">
        <v>0</v>
      </c>
      <c r="Q14" s="387">
        <v>1.0393994293439688</v>
      </c>
      <c r="R14" s="384">
        <v>1.03</v>
      </c>
      <c r="S14" s="384">
        <v>1.03</v>
      </c>
      <c r="T14" s="384">
        <v>1.02</v>
      </c>
      <c r="U14" s="384">
        <v>1.03</v>
      </c>
      <c r="V14" s="384">
        <v>1.01</v>
      </c>
      <c r="W14" s="384">
        <v>0.93</v>
      </c>
      <c r="X14" s="385">
        <v>0.95000000000000018</v>
      </c>
      <c r="Y14" s="296"/>
      <c r="Z14" s="209"/>
    </row>
    <row r="15" spans="2:26" s="141" customFormat="1">
      <c r="B15" s="142">
        <v>4</v>
      </c>
      <c r="C15" s="143" t="str">
        <f t="shared" si="0"/>
        <v>Angaben gelten für alle Netzgebiete</v>
      </c>
      <c r="D15" s="376" t="s">
        <v>247</v>
      </c>
      <c r="E15" s="377" t="s">
        <v>670</v>
      </c>
      <c r="F15" s="378" t="s">
        <v>669</v>
      </c>
      <c r="G15" s="379"/>
      <c r="H15" s="386">
        <v>0.40409319999999999</v>
      </c>
      <c r="I15" s="386">
        <v>-24.439296800000001</v>
      </c>
      <c r="J15" s="386">
        <v>6.5718174999999999</v>
      </c>
      <c r="K15" s="386">
        <v>0.71077100000000004</v>
      </c>
      <c r="L15" s="381">
        <v>40</v>
      </c>
      <c r="M15" s="386">
        <v>0</v>
      </c>
      <c r="N15" s="386">
        <v>0</v>
      </c>
      <c r="O15" s="386">
        <v>0</v>
      </c>
      <c r="P15" s="386">
        <v>0</v>
      </c>
      <c r="Q15" s="387">
        <v>1.0561199999999999</v>
      </c>
      <c r="R15" s="384">
        <v>1</v>
      </c>
      <c r="S15" s="384">
        <v>1</v>
      </c>
      <c r="T15" s="384">
        <v>1</v>
      </c>
      <c r="U15" s="384">
        <v>1</v>
      </c>
      <c r="V15" s="384">
        <v>1</v>
      </c>
      <c r="W15" s="384">
        <v>1</v>
      </c>
      <c r="X15" s="385">
        <v>1</v>
      </c>
      <c r="Y15" s="296"/>
      <c r="Z15" s="209"/>
    </row>
    <row r="16" spans="2:26" s="141" customFormat="1">
      <c r="B16" s="142">
        <v>5</v>
      </c>
      <c r="C16" s="143" t="str">
        <f t="shared" si="0"/>
        <v>Angaben gelten für alle Netzgebiete</v>
      </c>
      <c r="D16" s="367"/>
      <c r="E16" s="368"/>
      <c r="F16" s="369"/>
      <c r="G16" s="375"/>
      <c r="H16" s="370"/>
      <c r="I16" s="370"/>
      <c r="J16" s="370"/>
      <c r="K16" s="370"/>
      <c r="L16" s="371"/>
      <c r="M16" s="370"/>
      <c r="N16" s="370"/>
      <c r="O16" s="370"/>
      <c r="P16" s="370"/>
      <c r="Q16" s="372"/>
      <c r="R16" s="373"/>
      <c r="S16" s="373"/>
      <c r="T16" s="373"/>
      <c r="U16" s="373"/>
      <c r="V16" s="373"/>
      <c r="W16" s="373"/>
      <c r="X16" s="374"/>
      <c r="Y16" s="296"/>
      <c r="Z16" s="209"/>
    </row>
    <row r="17" spans="2:26" s="141" customFormat="1">
      <c r="B17" s="142">
        <v>6</v>
      </c>
      <c r="C17" s="143" t="str">
        <f t="shared" si="0"/>
        <v>Angaben gelten für alle Netzgebiete</v>
      </c>
      <c r="D17" s="367"/>
      <c r="E17" s="368"/>
      <c r="F17" s="369"/>
      <c r="G17" s="375"/>
      <c r="H17" s="370"/>
      <c r="I17" s="370"/>
      <c r="J17" s="370"/>
      <c r="K17" s="370"/>
      <c r="L17" s="371"/>
      <c r="M17" s="370"/>
      <c r="N17" s="370"/>
      <c r="O17" s="370"/>
      <c r="P17" s="370"/>
      <c r="Q17" s="372"/>
      <c r="R17" s="373"/>
      <c r="S17" s="373"/>
      <c r="T17" s="373"/>
      <c r="U17" s="373"/>
      <c r="V17" s="373"/>
      <c r="W17" s="373"/>
      <c r="X17" s="374"/>
      <c r="Y17" s="296"/>
      <c r="Z17" s="209"/>
    </row>
    <row r="18" spans="2:26" s="141" customFormat="1">
      <c r="B18" s="142">
        <v>7</v>
      </c>
      <c r="C18" s="143" t="str">
        <f t="shared" si="0"/>
        <v>Angaben gelten für alle Netzgebiete</v>
      </c>
      <c r="D18" s="367"/>
      <c r="E18" s="368"/>
      <c r="F18" s="369"/>
      <c r="G18" s="375"/>
      <c r="H18" s="370"/>
      <c r="I18" s="370"/>
      <c r="J18" s="370"/>
      <c r="K18" s="370"/>
      <c r="L18" s="371"/>
      <c r="M18" s="370"/>
      <c r="N18" s="370"/>
      <c r="O18" s="370"/>
      <c r="P18" s="370"/>
      <c r="Q18" s="372"/>
      <c r="R18" s="373"/>
      <c r="S18" s="373"/>
      <c r="T18" s="373"/>
      <c r="U18" s="373"/>
      <c r="V18" s="373"/>
      <c r="W18" s="373"/>
      <c r="X18" s="374"/>
      <c r="Y18" s="296"/>
      <c r="Z18" s="209"/>
    </row>
    <row r="19" spans="2:26" s="141" customFormat="1">
      <c r="B19" s="142">
        <v>8</v>
      </c>
      <c r="C19" s="143" t="str">
        <f t="shared" si="0"/>
        <v>Angaben gelten für alle Netzgebiete</v>
      </c>
      <c r="D19" s="355"/>
      <c r="E19" s="356"/>
      <c r="F19" s="357"/>
      <c r="G19" s="358"/>
      <c r="H19" s="365"/>
      <c r="I19" s="365"/>
      <c r="J19" s="365"/>
      <c r="K19" s="365"/>
      <c r="L19" s="360"/>
      <c r="M19" s="365"/>
      <c r="N19" s="365"/>
      <c r="O19" s="365"/>
      <c r="P19" s="365"/>
      <c r="Q19" s="366"/>
      <c r="R19" s="363"/>
      <c r="S19" s="363"/>
      <c r="T19" s="363"/>
      <c r="U19" s="363"/>
      <c r="V19" s="363"/>
      <c r="W19" s="363"/>
      <c r="X19" s="364"/>
      <c r="Y19" s="296"/>
      <c r="Z19" s="209"/>
    </row>
    <row r="20" spans="2:26" s="141" customFormat="1">
      <c r="B20" s="142">
        <v>9</v>
      </c>
      <c r="C20" s="143" t="str">
        <f t="shared" si="0"/>
        <v>Angaben gelten für alle Netzgebiete</v>
      </c>
      <c r="D20" s="367"/>
      <c r="E20" s="368"/>
      <c r="F20" s="369"/>
      <c r="G20" s="375"/>
      <c r="H20" s="370"/>
      <c r="I20" s="370"/>
      <c r="J20" s="370"/>
      <c r="K20" s="370"/>
      <c r="L20" s="371"/>
      <c r="M20" s="370"/>
      <c r="N20" s="370"/>
      <c r="O20" s="370"/>
      <c r="P20" s="370"/>
      <c r="Q20" s="372"/>
      <c r="R20" s="373"/>
      <c r="S20" s="373"/>
      <c r="T20" s="373"/>
      <c r="U20" s="373"/>
      <c r="V20" s="373"/>
      <c r="W20" s="373"/>
      <c r="X20" s="374"/>
      <c r="Y20" s="296"/>
      <c r="Z20" s="209"/>
    </row>
    <row r="21" spans="2:26" s="141" customFormat="1">
      <c r="B21" s="142">
        <v>10</v>
      </c>
      <c r="C21" s="143" t="str">
        <f t="shared" si="0"/>
        <v>Angaben gelten für alle Netzgebiete</v>
      </c>
      <c r="D21" s="367"/>
      <c r="E21" s="368"/>
      <c r="F21" s="369"/>
      <c r="G21" s="375"/>
      <c r="H21" s="370"/>
      <c r="I21" s="370"/>
      <c r="J21" s="370"/>
      <c r="K21" s="370"/>
      <c r="L21" s="371"/>
      <c r="M21" s="370"/>
      <c r="N21" s="370"/>
      <c r="O21" s="370"/>
      <c r="P21" s="370"/>
      <c r="Q21" s="372"/>
      <c r="R21" s="373"/>
      <c r="S21" s="373"/>
      <c r="T21" s="373"/>
      <c r="U21" s="373"/>
      <c r="V21" s="373"/>
      <c r="W21" s="373"/>
      <c r="X21" s="374"/>
      <c r="Y21" s="296"/>
      <c r="Z21" s="209"/>
    </row>
    <row r="22" spans="2:26" s="141" customFormat="1">
      <c r="B22" s="142">
        <v>11</v>
      </c>
      <c r="C22" s="143" t="str">
        <f t="shared" si="0"/>
        <v>Angaben gelten für alle Netzgebiete</v>
      </c>
      <c r="D22" s="367"/>
      <c r="E22" s="368"/>
      <c r="F22" s="369"/>
      <c r="G22" s="375"/>
      <c r="H22" s="370"/>
      <c r="I22" s="370"/>
      <c r="J22" s="370"/>
      <c r="K22" s="370"/>
      <c r="L22" s="371"/>
      <c r="M22" s="370"/>
      <c r="N22" s="370"/>
      <c r="O22" s="370"/>
      <c r="P22" s="370"/>
      <c r="Q22" s="372"/>
      <c r="R22" s="373"/>
      <c r="S22" s="373"/>
      <c r="T22" s="373"/>
      <c r="U22" s="373"/>
      <c r="V22" s="373"/>
      <c r="W22" s="373"/>
      <c r="X22" s="374"/>
      <c r="Y22" s="296"/>
      <c r="Z22" s="209"/>
    </row>
    <row r="23" spans="2:26" s="141" customFormat="1">
      <c r="B23" s="142">
        <v>12</v>
      </c>
      <c r="C23" s="143" t="str">
        <f t="shared" si="0"/>
        <v>Angaben gelten für alle Netzgebiete</v>
      </c>
      <c r="D23" s="367"/>
      <c r="E23" s="368"/>
      <c r="F23" s="369"/>
      <c r="G23" s="375"/>
      <c r="H23" s="370"/>
      <c r="I23" s="370"/>
      <c r="J23" s="370"/>
      <c r="K23" s="370"/>
      <c r="L23" s="371"/>
      <c r="M23" s="370"/>
      <c r="N23" s="370"/>
      <c r="O23" s="370"/>
      <c r="P23" s="370"/>
      <c r="Q23" s="372"/>
      <c r="R23" s="373"/>
      <c r="S23" s="373"/>
      <c r="T23" s="373"/>
      <c r="U23" s="373"/>
      <c r="V23" s="373"/>
      <c r="W23" s="373"/>
      <c r="X23" s="374"/>
      <c r="Y23" s="296"/>
      <c r="Z23" s="209"/>
    </row>
    <row r="24" spans="2:26" s="141" customFormat="1">
      <c r="B24" s="142">
        <v>13</v>
      </c>
      <c r="C24" s="143" t="str">
        <f t="shared" si="0"/>
        <v>Angaben gelten für alle Netzgebiete</v>
      </c>
      <c r="D24" s="355"/>
      <c r="E24" s="356"/>
      <c r="F24" s="357"/>
      <c r="G24" s="358"/>
      <c r="H24" s="365"/>
      <c r="I24" s="365"/>
      <c r="J24" s="365"/>
      <c r="K24" s="365"/>
      <c r="L24" s="360"/>
      <c r="M24" s="365"/>
      <c r="N24" s="365"/>
      <c r="O24" s="365"/>
      <c r="P24" s="365"/>
      <c r="Q24" s="366"/>
      <c r="R24" s="363"/>
      <c r="S24" s="363"/>
      <c r="T24" s="363"/>
      <c r="U24" s="363"/>
      <c r="V24" s="363"/>
      <c r="W24" s="363"/>
      <c r="X24" s="364"/>
      <c r="Y24" s="296"/>
      <c r="Z24" s="209"/>
    </row>
    <row r="25" spans="2:26" s="141" customFormat="1">
      <c r="B25" s="142">
        <v>14</v>
      </c>
      <c r="C25" s="143" t="str">
        <f t="shared" si="0"/>
        <v>Angaben gelten für alle Netzgebiete</v>
      </c>
      <c r="D25" s="367"/>
      <c r="E25" s="368"/>
      <c r="F25" s="369"/>
      <c r="G25" s="375"/>
      <c r="H25" s="370"/>
      <c r="I25" s="370"/>
      <c r="J25" s="370"/>
      <c r="K25" s="370"/>
      <c r="L25" s="371"/>
      <c r="M25" s="370"/>
      <c r="N25" s="370"/>
      <c r="O25" s="370"/>
      <c r="P25" s="370"/>
      <c r="Q25" s="372"/>
      <c r="R25" s="373"/>
      <c r="S25" s="373"/>
      <c r="T25" s="373"/>
      <c r="U25" s="373"/>
      <c r="V25" s="373"/>
      <c r="W25" s="373"/>
      <c r="X25" s="374"/>
      <c r="Y25" s="296"/>
      <c r="Z25" s="209"/>
    </row>
    <row r="26" spans="2:26" s="141" customFormat="1">
      <c r="B26" s="142">
        <v>15</v>
      </c>
      <c r="C26" s="143" t="str">
        <f t="shared" si="0"/>
        <v>Angaben gelten für alle Netzgebiete</v>
      </c>
      <c r="D26" s="367"/>
      <c r="E26" s="368"/>
      <c r="F26" s="369"/>
      <c r="G26" s="375"/>
      <c r="H26" s="370"/>
      <c r="I26" s="370"/>
      <c r="J26" s="370"/>
      <c r="K26" s="370"/>
      <c r="L26" s="371"/>
      <c r="M26" s="370"/>
      <c r="N26" s="370"/>
      <c r="O26" s="370"/>
      <c r="P26" s="370"/>
      <c r="Q26" s="372"/>
      <c r="R26" s="373"/>
      <c r="S26" s="373"/>
      <c r="T26" s="373"/>
      <c r="U26" s="373"/>
      <c r="V26" s="373"/>
      <c r="W26" s="373"/>
      <c r="X26" s="374"/>
      <c r="Y26" s="296"/>
      <c r="Z26" s="209"/>
    </row>
    <row r="27" spans="2:26" s="141" customFormat="1">
      <c r="B27" s="142">
        <v>16</v>
      </c>
      <c r="C27" s="143" t="str">
        <f t="shared" si="0"/>
        <v>Angaben gelten für alle Netzgebiete</v>
      </c>
      <c r="D27" s="355"/>
      <c r="E27" s="356"/>
      <c r="F27" s="357"/>
      <c r="G27" s="358"/>
      <c r="H27" s="359"/>
      <c r="I27" s="359"/>
      <c r="J27" s="359"/>
      <c r="K27" s="359"/>
      <c r="L27" s="360"/>
      <c r="M27" s="361"/>
      <c r="N27" s="361"/>
      <c r="O27" s="361"/>
      <c r="P27" s="361"/>
      <c r="Q27" s="362"/>
      <c r="R27" s="363"/>
      <c r="S27" s="363"/>
      <c r="T27" s="363"/>
      <c r="U27" s="363"/>
      <c r="V27" s="363"/>
      <c r="W27" s="363"/>
      <c r="X27" s="364"/>
      <c r="Y27" s="296"/>
    </row>
    <row r="28" spans="2:26" s="141" customFormat="1">
      <c r="B28" s="142">
        <v>17</v>
      </c>
      <c r="C28" s="143" t="str">
        <f t="shared" si="0"/>
        <v>Angaben gelten für alle Netzgebiete</v>
      </c>
      <c r="D28" s="355"/>
      <c r="E28" s="356"/>
      <c r="F28" s="357"/>
      <c r="G28" s="358"/>
      <c r="H28" s="359"/>
      <c r="I28" s="359"/>
      <c r="J28" s="359"/>
      <c r="K28" s="359"/>
      <c r="L28" s="360"/>
      <c r="M28" s="361"/>
      <c r="N28" s="361"/>
      <c r="O28" s="361"/>
      <c r="P28" s="361"/>
      <c r="Q28" s="362"/>
      <c r="R28" s="363"/>
      <c r="S28" s="363"/>
      <c r="T28" s="363"/>
      <c r="U28" s="363"/>
      <c r="V28" s="363"/>
      <c r="W28" s="363"/>
      <c r="X28" s="364"/>
      <c r="Y28" s="296"/>
    </row>
    <row r="29" spans="2:26" s="141" customFormat="1">
      <c r="B29" s="142">
        <v>18</v>
      </c>
      <c r="C29" s="143" t="str">
        <f t="shared" si="0"/>
        <v>Angaben gelten für alle Netzgebiete</v>
      </c>
      <c r="D29" s="61"/>
      <c r="E29" s="163"/>
      <c r="F29" s="300"/>
      <c r="H29" s="276"/>
      <c r="I29" s="276"/>
      <c r="J29" s="276"/>
      <c r="K29" s="276"/>
      <c r="L29" s="275"/>
      <c r="M29" s="276"/>
      <c r="N29" s="276"/>
      <c r="O29" s="276"/>
      <c r="P29" s="276"/>
      <c r="Q29" s="277"/>
      <c r="R29" s="278"/>
      <c r="S29" s="278"/>
      <c r="T29" s="278"/>
      <c r="U29" s="278"/>
      <c r="V29" s="278"/>
      <c r="W29" s="278"/>
      <c r="X29" s="279"/>
      <c r="Y29" s="296"/>
    </row>
    <row r="30" spans="2:26" s="141" customFormat="1">
      <c r="B30" s="142">
        <v>19</v>
      </c>
      <c r="C30" s="143" t="str">
        <f t="shared" si="0"/>
        <v>Angaben gelten für alle Netzgebiete</v>
      </c>
      <c r="D30" s="61"/>
      <c r="E30" s="163"/>
      <c r="F30" s="300"/>
      <c r="H30" s="276"/>
      <c r="I30" s="276"/>
      <c r="J30" s="276"/>
      <c r="K30" s="276"/>
      <c r="L30" s="275"/>
      <c r="M30" s="276"/>
      <c r="N30" s="276"/>
      <c r="O30" s="276"/>
      <c r="P30" s="276"/>
      <c r="Q30" s="277"/>
      <c r="R30" s="278"/>
      <c r="S30" s="278"/>
      <c r="T30" s="278"/>
      <c r="U30" s="278"/>
      <c r="V30" s="278"/>
      <c r="W30" s="278"/>
      <c r="X30" s="279"/>
      <c r="Y30" s="296"/>
    </row>
    <row r="31" spans="2:26" s="141" customFormat="1">
      <c r="B31" s="142">
        <v>20</v>
      </c>
      <c r="C31" s="143" t="str">
        <f t="shared" si="0"/>
        <v>Angaben gelten für alle Netzgebiete</v>
      </c>
      <c r="D31" s="61"/>
      <c r="E31" s="163"/>
      <c r="F31" s="300"/>
      <c r="H31" s="276"/>
      <c r="I31" s="276"/>
      <c r="J31" s="276"/>
      <c r="K31" s="276"/>
      <c r="L31" s="275"/>
      <c r="M31" s="276"/>
      <c r="N31" s="276"/>
      <c r="O31" s="276"/>
      <c r="P31" s="276"/>
      <c r="Q31" s="277"/>
      <c r="R31" s="278"/>
      <c r="S31" s="278"/>
      <c r="T31" s="278"/>
      <c r="U31" s="278"/>
      <c r="V31" s="278"/>
      <c r="W31" s="278"/>
      <c r="X31" s="279"/>
      <c r="Y31" s="296"/>
    </row>
    <row r="32" spans="2:26" s="141" customFormat="1">
      <c r="B32" s="142">
        <v>21</v>
      </c>
      <c r="C32" s="143" t="str">
        <f t="shared" si="0"/>
        <v>Angaben gelten für alle Netzgebiete</v>
      </c>
      <c r="D32" s="61"/>
      <c r="E32" s="163"/>
      <c r="F32" s="300"/>
      <c r="H32" s="276"/>
      <c r="I32" s="276"/>
      <c r="J32" s="276"/>
      <c r="K32" s="276"/>
      <c r="L32" s="275"/>
      <c r="M32" s="276"/>
      <c r="N32" s="276"/>
      <c r="O32" s="276"/>
      <c r="P32" s="276"/>
      <c r="Q32" s="277"/>
      <c r="R32" s="278"/>
      <c r="S32" s="278"/>
      <c r="T32" s="278"/>
      <c r="U32" s="278"/>
      <c r="V32" s="278"/>
      <c r="W32" s="278"/>
      <c r="X32" s="279"/>
      <c r="Y32" s="296"/>
    </row>
    <row r="33" spans="2:25" s="141" customFormat="1">
      <c r="B33" s="142">
        <v>22</v>
      </c>
      <c r="C33" s="143" t="str">
        <f t="shared" si="0"/>
        <v>Angaben gelten für alle Netzgebiete</v>
      </c>
      <c r="D33" s="61"/>
      <c r="E33" s="163"/>
      <c r="F33" s="300"/>
      <c r="H33" s="276"/>
      <c r="I33" s="276"/>
      <c r="J33" s="276"/>
      <c r="K33" s="276"/>
      <c r="L33" s="275"/>
      <c r="M33" s="276"/>
      <c r="N33" s="276"/>
      <c r="O33" s="276"/>
      <c r="P33" s="276"/>
      <c r="Q33" s="277"/>
      <c r="R33" s="278"/>
      <c r="S33" s="278"/>
      <c r="T33" s="278"/>
      <c r="U33" s="278"/>
      <c r="V33" s="278"/>
      <c r="W33" s="278"/>
      <c r="X33" s="279"/>
      <c r="Y33" s="296"/>
    </row>
    <row r="34" spans="2:25" s="141" customFormat="1">
      <c r="B34" s="142">
        <v>23</v>
      </c>
      <c r="C34" s="143" t="str">
        <f t="shared" si="0"/>
        <v>Angaben gelten für alle Netzgebiete</v>
      </c>
      <c r="D34" s="61"/>
      <c r="E34" s="163"/>
      <c r="F34" s="300"/>
      <c r="H34" s="276"/>
      <c r="I34" s="276"/>
      <c r="J34" s="276"/>
      <c r="K34" s="276"/>
      <c r="L34" s="275"/>
      <c r="M34" s="276"/>
      <c r="N34" s="276"/>
      <c r="O34" s="276"/>
      <c r="P34" s="276"/>
      <c r="Q34" s="277"/>
      <c r="R34" s="278"/>
      <c r="S34" s="278"/>
      <c r="T34" s="278"/>
      <c r="U34" s="278"/>
      <c r="V34" s="278"/>
      <c r="W34" s="278"/>
      <c r="X34" s="279"/>
      <c r="Y34" s="296"/>
    </row>
    <row r="35" spans="2:25" s="141" customFormat="1">
      <c r="B35" s="142">
        <v>24</v>
      </c>
      <c r="C35" s="143" t="str">
        <f t="shared" si="0"/>
        <v>Angaben gelten für alle Netzgebiete</v>
      </c>
      <c r="D35" s="61"/>
      <c r="E35" s="163"/>
      <c r="F35" s="300"/>
      <c r="H35" s="276"/>
      <c r="I35" s="276"/>
      <c r="J35" s="276"/>
      <c r="K35" s="276"/>
      <c r="L35" s="275"/>
      <c r="M35" s="276"/>
      <c r="N35" s="276"/>
      <c r="O35" s="276"/>
      <c r="P35" s="276"/>
      <c r="Q35" s="277"/>
      <c r="R35" s="278"/>
      <c r="S35" s="278"/>
      <c r="T35" s="278"/>
      <c r="U35" s="278"/>
      <c r="V35" s="278"/>
      <c r="W35" s="278"/>
      <c r="X35" s="279"/>
      <c r="Y35" s="296"/>
    </row>
    <row r="36" spans="2:25" s="141" customFormat="1">
      <c r="B36" s="142">
        <v>25</v>
      </c>
      <c r="C36" s="143" t="str">
        <f t="shared" si="0"/>
        <v>Angaben gelten für alle Netzgebiete</v>
      </c>
      <c r="D36" s="61"/>
      <c r="E36" s="163"/>
      <c r="F36" s="300"/>
      <c r="H36" s="276"/>
      <c r="I36" s="276"/>
      <c r="J36" s="276"/>
      <c r="K36" s="276"/>
      <c r="L36" s="275"/>
      <c r="M36" s="276"/>
      <c r="N36" s="276"/>
      <c r="O36" s="276"/>
      <c r="P36" s="276"/>
      <c r="Q36" s="277"/>
      <c r="R36" s="278"/>
      <c r="S36" s="278"/>
      <c r="T36" s="278"/>
      <c r="U36" s="278"/>
      <c r="V36" s="278"/>
      <c r="W36" s="278"/>
      <c r="X36" s="279"/>
      <c r="Y36" s="296"/>
    </row>
    <row r="37" spans="2:25" s="141" customFormat="1">
      <c r="B37" s="142">
        <v>26</v>
      </c>
      <c r="C37" s="143" t="str">
        <f t="shared" si="0"/>
        <v>Angaben gelten für alle Netzgebiete</v>
      </c>
      <c r="D37" s="61"/>
      <c r="E37" s="163"/>
      <c r="F37" s="300"/>
      <c r="H37" s="276"/>
      <c r="I37" s="276"/>
      <c r="J37" s="276"/>
      <c r="K37" s="276"/>
      <c r="L37" s="275"/>
      <c r="M37" s="276"/>
      <c r="N37" s="276"/>
      <c r="O37" s="276"/>
      <c r="P37" s="276"/>
      <c r="Q37" s="277"/>
      <c r="R37" s="278"/>
      <c r="S37" s="278"/>
      <c r="T37" s="278"/>
      <c r="U37" s="278"/>
      <c r="V37" s="278"/>
      <c r="W37" s="278"/>
      <c r="X37" s="279"/>
      <c r="Y37" s="296"/>
    </row>
    <row r="38" spans="2:25" s="141" customFormat="1">
      <c r="B38" s="142">
        <v>27</v>
      </c>
      <c r="C38" s="143" t="str">
        <f t="shared" si="0"/>
        <v>Angaben gelten für alle Netzgebiete</v>
      </c>
      <c r="D38" s="61"/>
      <c r="E38" s="163"/>
      <c r="F38" s="300"/>
      <c r="H38" s="276"/>
      <c r="I38" s="276"/>
      <c r="J38" s="276"/>
      <c r="K38" s="276"/>
      <c r="L38" s="275"/>
      <c r="M38" s="276"/>
      <c r="N38" s="276"/>
      <c r="O38" s="276"/>
      <c r="P38" s="276"/>
      <c r="Q38" s="277"/>
      <c r="R38" s="278"/>
      <c r="S38" s="278"/>
      <c r="T38" s="278"/>
      <c r="U38" s="278"/>
      <c r="V38" s="278"/>
      <c r="W38" s="278"/>
      <c r="X38" s="279"/>
      <c r="Y38" s="296"/>
    </row>
    <row r="39" spans="2:25" s="141" customFormat="1">
      <c r="B39" s="142">
        <v>28</v>
      </c>
      <c r="C39" s="143" t="str">
        <f t="shared" si="0"/>
        <v>Angaben gelten für alle Netzgebiete</v>
      </c>
      <c r="D39" s="61"/>
      <c r="E39" s="163"/>
      <c r="F39" s="300"/>
      <c r="H39" s="276"/>
      <c r="I39" s="276"/>
      <c r="J39" s="276"/>
      <c r="K39" s="276"/>
      <c r="L39" s="275"/>
      <c r="M39" s="276"/>
      <c r="N39" s="276"/>
      <c r="O39" s="276"/>
      <c r="P39" s="276"/>
      <c r="Q39" s="277"/>
      <c r="R39" s="278"/>
      <c r="S39" s="278"/>
      <c r="T39" s="278"/>
      <c r="U39" s="278"/>
      <c r="V39" s="278"/>
      <c r="W39" s="278"/>
      <c r="X39" s="279"/>
      <c r="Y39" s="296"/>
    </row>
    <row r="40" spans="2:25" s="141" customFormat="1">
      <c r="B40" s="142">
        <v>29</v>
      </c>
      <c r="C40" s="143" t="str">
        <f t="shared" si="0"/>
        <v>Angaben gelten für alle Netzgebiete</v>
      </c>
      <c r="D40" s="61"/>
      <c r="E40" s="163"/>
      <c r="F40" s="300"/>
      <c r="H40" s="276"/>
      <c r="I40" s="276"/>
      <c r="J40" s="276"/>
      <c r="K40" s="276"/>
      <c r="L40" s="275"/>
      <c r="M40" s="276"/>
      <c r="N40" s="276"/>
      <c r="O40" s="276"/>
      <c r="P40" s="276"/>
      <c r="Q40" s="277"/>
      <c r="R40" s="278"/>
      <c r="S40" s="278"/>
      <c r="T40" s="278"/>
      <c r="U40" s="278"/>
      <c r="V40" s="278"/>
      <c r="W40" s="278"/>
      <c r="X40" s="279"/>
      <c r="Y40" s="296"/>
    </row>
    <row r="41" spans="2:25" s="141" customFormat="1">
      <c r="B41" s="142">
        <v>30</v>
      </c>
      <c r="C41" s="143" t="str">
        <f t="shared" si="0"/>
        <v>Angaben gelten für alle Netzgebiete</v>
      </c>
      <c r="D41" s="61"/>
      <c r="E41" s="163"/>
      <c r="F41" s="300"/>
      <c r="H41" s="276"/>
      <c r="I41" s="276"/>
      <c r="J41" s="276"/>
      <c r="K41" s="276"/>
      <c r="L41" s="275"/>
      <c r="M41" s="276"/>
      <c r="N41" s="276"/>
      <c r="O41" s="276"/>
      <c r="P41" s="276"/>
      <c r="Q41" s="277"/>
      <c r="R41" s="278"/>
      <c r="S41" s="278"/>
      <c r="T41" s="278"/>
      <c r="U41" s="278"/>
      <c r="V41" s="278"/>
      <c r="W41" s="278"/>
      <c r="X41" s="279"/>
      <c r="Y41" s="296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 H11:Y11 H16:Y41 F16:F41 Y12:Y15">
    <cfRule type="expression" dxfId="20" priority="19">
      <formula>ISERROR(F11)</formula>
    </cfRule>
  </conditionalFormatting>
  <conditionalFormatting sqref="E16:F41 Y12:Y41">
    <cfRule type="duplicateValues" dxfId="19" priority="41"/>
  </conditionalFormatting>
  <conditionalFormatting sqref="F12:F13 H12:X13">
    <cfRule type="expression" dxfId="18" priority="8">
      <formula>ISERROR(F12)</formula>
    </cfRule>
  </conditionalFormatting>
  <conditionalFormatting sqref="E12:F13">
    <cfRule type="duplicateValues" dxfId="17" priority="10"/>
  </conditionalFormatting>
  <conditionalFormatting sqref="H14:X14 F14">
    <cfRule type="expression" dxfId="16" priority="5">
      <formula>ISERROR(F14)</formula>
    </cfRule>
  </conditionalFormatting>
  <conditionalFormatting sqref="E14:F14">
    <cfRule type="duplicateValues" dxfId="15" priority="7"/>
  </conditionalFormatting>
  <conditionalFormatting sqref="H15:Q15 F15">
    <cfRule type="expression" dxfId="14" priority="2">
      <formula>ISERROR(F15)</formula>
    </cfRule>
  </conditionalFormatting>
  <conditionalFormatting sqref="E15:F15">
    <cfRule type="duplicateValues" dxfId="13" priority="4"/>
  </conditionalFormatting>
  <conditionalFormatting sqref="R15:X15">
    <cfRule type="expression" dxfId="12" priority="1">
      <formula>ISERROR(R15)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D16:D41</xm:sqref>
        </x14:conditionalFormatting>
        <x14:conditionalFormatting xmlns:xm="http://schemas.microsoft.com/office/excel/2006/main">
          <x14:cfRule type="cellIs" priority="1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  <x14:conditionalFormatting xmlns:xm="http://schemas.microsoft.com/office/excel/2006/main">
          <x14:cfRule type="expression" priority="9" id="{1B2C8B62-3C66-4782-B072-BB18B239F47E}">
            <xm:f>D12&lt;&gt;IF(ISERROR(VLOOKUP($E12,'BDEW-Standard'!$B$3:$M$158,1,0)),"Ind.-Koef.","BDEW")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D12:D13</xm:sqref>
        </x14:conditionalFormatting>
        <x14:conditionalFormatting xmlns:xm="http://schemas.microsoft.com/office/excel/2006/main">
          <x14:cfRule type="expression" priority="6" id="{0416FDF0-AF31-45A8-BF11-D4DE8AA44B01}">
            <xm:f>D14&lt;&gt;IF(ISERROR(VLOOKUP($E14,'BDEW-Standard'!$B$3:$M$158,1,0)),"Ind.-Koef.","BDEW")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3" id="{B4532C0F-44D9-42C5-829F-00F9C8806D66}">
            <xm:f>D15&lt;&gt;IF(ISERROR(VLOOKUP($E15,'BDEW-Standard'!$B$3:$M$158,1,0)),"Ind.-Koef.","BDEW")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E14:E26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2" t="s">
        <v>343</v>
      </c>
      <c r="B1" s="213">
        <v>42173</v>
      </c>
      <c r="D1" s="130" t="s">
        <v>450</v>
      </c>
      <c r="F1" s="214" t="s">
        <v>543</v>
      </c>
      <c r="N1" s="215"/>
    </row>
    <row r="2" spans="1:14" ht="25.5">
      <c r="A2" s="216" t="s">
        <v>267</v>
      </c>
      <c r="B2" s="217" t="s">
        <v>145</v>
      </c>
      <c r="C2" s="218" t="s">
        <v>147</v>
      </c>
      <c r="D2" s="219" t="s">
        <v>148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69</v>
      </c>
      <c r="J2" s="220" t="s">
        <v>149</v>
      </c>
      <c r="K2" s="220" t="s">
        <v>150</v>
      </c>
      <c r="L2" s="220" t="s">
        <v>151</v>
      </c>
      <c r="M2" s="222" t="s">
        <v>243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152</v>
      </c>
      <c r="E3" s="310">
        <v>3.0469694600000001</v>
      </c>
      <c r="F3" s="311">
        <v>-37.183314129999999</v>
      </c>
      <c r="G3" s="310">
        <v>5.6727846619999998</v>
      </c>
      <c r="H3" s="310">
        <v>9.6193059999999997E-2</v>
      </c>
      <c r="I3" s="312">
        <v>40</v>
      </c>
      <c r="J3" s="313">
        <v>0</v>
      </c>
      <c r="K3" s="313">
        <v>0</v>
      </c>
      <c r="L3" s="313">
        <v>0</v>
      </c>
      <c r="M3" s="314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153</v>
      </c>
      <c r="E4" s="310">
        <v>3.1850191300000001</v>
      </c>
      <c r="F4" s="310">
        <v>-37.412415490000001</v>
      </c>
      <c r="G4" s="310">
        <v>6.1723178729999999</v>
      </c>
      <c r="H4" s="310">
        <v>7.6109594000000003E-2</v>
      </c>
      <c r="I4" s="312">
        <v>40</v>
      </c>
      <c r="J4" s="313">
        <v>0</v>
      </c>
      <c r="K4" s="313">
        <v>0</v>
      </c>
      <c r="L4" s="313">
        <v>0</v>
      </c>
      <c r="M4" s="314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8" t="str">
        <f t="shared" si="3"/>
        <v>D15</v>
      </c>
      <c r="D5" s="224" t="s">
        <v>154</v>
      </c>
      <c r="E5" s="310">
        <v>3.3456666720000001</v>
      </c>
      <c r="F5" s="310">
        <v>-37.52683159</v>
      </c>
      <c r="G5" s="310">
        <v>6.4328936829999996</v>
      </c>
      <c r="H5" s="310">
        <v>5.6256618000000001E-2</v>
      </c>
      <c r="I5" s="312">
        <v>40</v>
      </c>
      <c r="J5" s="313">
        <v>0</v>
      </c>
      <c r="K5" s="313">
        <v>0</v>
      </c>
      <c r="L5" s="313">
        <v>0</v>
      </c>
      <c r="M5" s="314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155</v>
      </c>
      <c r="E6" s="315">
        <v>1.6209544222121799</v>
      </c>
      <c r="F6" s="315">
        <v>-37.183314129999999</v>
      </c>
      <c r="G6" s="315">
        <v>5.6727846619999998</v>
      </c>
      <c r="H6" s="315">
        <v>7.16431179426293E-2</v>
      </c>
      <c r="I6" s="316">
        <v>40</v>
      </c>
      <c r="J6" s="317">
        <v>-4.9570015603147999E-2</v>
      </c>
      <c r="K6" s="317">
        <v>0.84010145808052905</v>
      </c>
      <c r="L6" s="317">
        <v>-2.20902646706885E-3</v>
      </c>
      <c r="M6" s="318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8" t="str">
        <f t="shared" si="3"/>
        <v>1D4</v>
      </c>
      <c r="D7" s="224" t="s">
        <v>156</v>
      </c>
      <c r="E7" s="319">
        <v>1.3819663042902499</v>
      </c>
      <c r="F7" s="319">
        <v>-37.412415490000001</v>
      </c>
      <c r="G7" s="319">
        <v>6.1723178729999999</v>
      </c>
      <c r="H7" s="319">
        <v>3.9628356395288999E-2</v>
      </c>
      <c r="I7" s="320">
        <v>40</v>
      </c>
      <c r="J7" s="321">
        <v>-6.7215872937749402E-2</v>
      </c>
      <c r="K7" s="321">
        <v>1.1167138385159201</v>
      </c>
      <c r="L7" s="321">
        <v>-1.9981647687711602E-3</v>
      </c>
      <c r="M7" s="322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8" t="str">
        <f t="shared" si="3"/>
        <v>D23</v>
      </c>
      <c r="D8" s="224" t="s">
        <v>157</v>
      </c>
      <c r="E8" s="310">
        <v>2.387761791</v>
      </c>
      <c r="F8" s="310">
        <v>-34.721360509999997</v>
      </c>
      <c r="G8" s="310">
        <v>5.8164304019999999</v>
      </c>
      <c r="H8" s="310">
        <v>0.120819368</v>
      </c>
      <c r="I8" s="312">
        <v>40</v>
      </c>
      <c r="J8" s="313">
        <v>0</v>
      </c>
      <c r="K8" s="313">
        <v>0</v>
      </c>
      <c r="L8" s="313">
        <v>0</v>
      </c>
      <c r="M8" s="314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8" t="str">
        <f t="shared" si="3"/>
        <v>D24</v>
      </c>
      <c r="D9" s="224" t="s">
        <v>158</v>
      </c>
      <c r="E9" s="310">
        <v>2.5187775189999999</v>
      </c>
      <c r="F9" s="310">
        <v>-35.033375419999999</v>
      </c>
      <c r="G9" s="310">
        <v>6.224063396</v>
      </c>
      <c r="H9" s="310">
        <v>0.10107817199999999</v>
      </c>
      <c r="I9" s="312">
        <v>40</v>
      </c>
      <c r="J9" s="313">
        <v>0</v>
      </c>
      <c r="K9" s="313">
        <v>0</v>
      </c>
      <c r="L9" s="313">
        <v>0</v>
      </c>
      <c r="M9" s="314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8" t="str">
        <f t="shared" si="3"/>
        <v>D25</v>
      </c>
      <c r="D10" s="224" t="s">
        <v>159</v>
      </c>
      <c r="E10" s="310">
        <v>2.656440592</v>
      </c>
      <c r="F10" s="310">
        <v>-35.251692669999997</v>
      </c>
      <c r="G10" s="310">
        <v>6.5182658619999998</v>
      </c>
      <c r="H10" s="310">
        <v>8.1205866000000002E-2</v>
      </c>
      <c r="I10" s="312">
        <v>40</v>
      </c>
      <c r="J10" s="313">
        <v>0</v>
      </c>
      <c r="K10" s="313">
        <v>0</v>
      </c>
      <c r="L10" s="313">
        <v>0</v>
      </c>
      <c r="M10" s="314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8" t="str">
        <f t="shared" si="3"/>
        <v>2D3</v>
      </c>
      <c r="D11" s="224" t="s">
        <v>160</v>
      </c>
      <c r="E11" s="315">
        <v>1.2328654654123199</v>
      </c>
      <c r="F11" s="315">
        <v>-34.721360509999997</v>
      </c>
      <c r="G11" s="315">
        <v>5.8164304019999999</v>
      </c>
      <c r="H11" s="315">
        <v>8.7335193020600194E-2</v>
      </c>
      <c r="I11" s="316">
        <v>40</v>
      </c>
      <c r="J11" s="317">
        <v>-4.0928399400390697E-2</v>
      </c>
      <c r="K11" s="317">
        <v>0.76729203945074098</v>
      </c>
      <c r="L11" s="317">
        <v>-2.23202741619469E-3</v>
      </c>
      <c r="M11" s="318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8" t="str">
        <f t="shared" si="3"/>
        <v>2D4</v>
      </c>
      <c r="D12" s="224" t="s">
        <v>161</v>
      </c>
      <c r="E12" s="319">
        <v>1.0443537680583199</v>
      </c>
      <c r="F12" s="319">
        <v>-35.033375419999999</v>
      </c>
      <c r="G12" s="319">
        <v>6.224063396</v>
      </c>
      <c r="H12" s="319">
        <v>5.0291716040989698E-2</v>
      </c>
      <c r="I12" s="320">
        <v>40</v>
      </c>
      <c r="J12" s="321">
        <v>-5.3583022235768898E-2</v>
      </c>
      <c r="K12" s="321">
        <v>0.99959009039973401</v>
      </c>
      <c r="L12" s="321">
        <v>-2.17584483209612E-3</v>
      </c>
      <c r="M12" s="322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8" t="str">
        <f t="shared" si="3"/>
        <v>HK3</v>
      </c>
      <c r="D13" s="224" t="s">
        <v>245</v>
      </c>
      <c r="E13" s="310">
        <v>0.40409319999999999</v>
      </c>
      <c r="F13" s="310">
        <v>-24.439296800000001</v>
      </c>
      <c r="G13" s="310">
        <v>6.5718174999999999</v>
      </c>
      <c r="H13" s="310">
        <v>0.71077100000000004</v>
      </c>
      <c r="I13" s="312">
        <v>40</v>
      </c>
      <c r="J13" s="313">
        <v>0</v>
      </c>
      <c r="K13" s="313">
        <v>0</v>
      </c>
      <c r="L13" s="313">
        <v>0</v>
      </c>
      <c r="M13" s="314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8" t="str">
        <f t="shared" si="3"/>
        <v>MK1</v>
      </c>
      <c r="D14" s="224" t="s">
        <v>162</v>
      </c>
      <c r="E14" s="310">
        <v>1.8644533640000001</v>
      </c>
      <c r="F14" s="310">
        <v>-30.707163250000001</v>
      </c>
      <c r="G14" s="310">
        <v>6.4626937309999999</v>
      </c>
      <c r="H14" s="310">
        <v>0.104833866</v>
      </c>
      <c r="I14" s="312">
        <v>40</v>
      </c>
      <c r="J14" s="313">
        <v>0</v>
      </c>
      <c r="K14" s="313">
        <v>0</v>
      </c>
      <c r="L14" s="313">
        <v>0</v>
      </c>
      <c r="M14" s="314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8" t="str">
        <f t="shared" si="3"/>
        <v>MK2</v>
      </c>
      <c r="D15" s="224" t="s">
        <v>163</v>
      </c>
      <c r="E15" s="310">
        <v>2.2908183860000002</v>
      </c>
      <c r="F15" s="310">
        <v>-33.147686729999997</v>
      </c>
      <c r="G15" s="310">
        <v>6.3714765040000003</v>
      </c>
      <c r="H15" s="310">
        <v>8.1002321000000002E-2</v>
      </c>
      <c r="I15" s="312">
        <v>40</v>
      </c>
      <c r="J15" s="313">
        <v>0</v>
      </c>
      <c r="K15" s="313">
        <v>0</v>
      </c>
      <c r="L15" s="313">
        <v>0</v>
      </c>
      <c r="M15" s="314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8" t="str">
        <f t="shared" si="3"/>
        <v>MK3</v>
      </c>
      <c r="D16" s="224" t="s">
        <v>164</v>
      </c>
      <c r="E16" s="310">
        <v>2.7882423940000001</v>
      </c>
      <c r="F16" s="310">
        <v>-34.880613019999998</v>
      </c>
      <c r="G16" s="310">
        <v>6.5951899220000003</v>
      </c>
      <c r="H16" s="310">
        <v>5.4032911000000003E-2</v>
      </c>
      <c r="I16" s="312">
        <v>40</v>
      </c>
      <c r="J16" s="313">
        <v>0</v>
      </c>
      <c r="K16" s="313">
        <v>0</v>
      </c>
      <c r="L16" s="313">
        <v>0</v>
      </c>
      <c r="M16" s="314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8" t="str">
        <f t="shared" si="3"/>
        <v>MK4</v>
      </c>
      <c r="D17" s="224" t="s">
        <v>165</v>
      </c>
      <c r="E17" s="310">
        <v>3.117724811</v>
      </c>
      <c r="F17" s="310">
        <v>-35.871506220000001</v>
      </c>
      <c r="G17" s="310">
        <v>7.5186828869999998</v>
      </c>
      <c r="H17" s="310">
        <v>3.4330092999999999E-2</v>
      </c>
      <c r="I17" s="312">
        <v>40</v>
      </c>
      <c r="J17" s="313">
        <v>0</v>
      </c>
      <c r="K17" s="313">
        <v>0</v>
      </c>
      <c r="L17" s="313">
        <v>0</v>
      </c>
      <c r="M17" s="314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8" t="str">
        <f t="shared" si="3"/>
        <v>MK5</v>
      </c>
      <c r="D18" s="224" t="s">
        <v>166</v>
      </c>
      <c r="E18" s="310">
        <v>3.5862355250000002</v>
      </c>
      <c r="F18" s="310">
        <v>-37.080299349999997</v>
      </c>
      <c r="G18" s="310">
        <v>8.2420571759999994</v>
      </c>
      <c r="H18" s="310">
        <v>1.4600757000000001E-2</v>
      </c>
      <c r="I18" s="312">
        <v>40</v>
      </c>
      <c r="J18" s="313">
        <v>0</v>
      </c>
      <c r="K18" s="313">
        <v>0</v>
      </c>
      <c r="L18" s="313">
        <v>0</v>
      </c>
      <c r="M18" s="314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8" t="str">
        <f t="shared" si="3"/>
        <v>KM3</v>
      </c>
      <c r="D19" s="224" t="s">
        <v>167</v>
      </c>
      <c r="E19" s="315">
        <v>1.42024191542431</v>
      </c>
      <c r="F19" s="315">
        <v>-34.880613019999998</v>
      </c>
      <c r="G19" s="315">
        <v>6.5951899220000003</v>
      </c>
      <c r="H19" s="315">
        <v>3.8531702714088997E-2</v>
      </c>
      <c r="I19" s="316">
        <v>40</v>
      </c>
      <c r="J19" s="317">
        <v>-5.2108424079363599E-2</v>
      </c>
      <c r="K19" s="317">
        <v>0.86479187369647303</v>
      </c>
      <c r="L19" s="317">
        <v>-1.43692105046127E-3</v>
      </c>
      <c r="M19" s="318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8" t="str">
        <f t="shared" si="3"/>
        <v>KM4</v>
      </c>
      <c r="D20" s="224" t="s">
        <v>168</v>
      </c>
      <c r="E20" s="319">
        <v>1.3284912834142599</v>
      </c>
      <c r="F20" s="319">
        <v>-35.871506220000001</v>
      </c>
      <c r="G20" s="319">
        <v>7.5186828869999998</v>
      </c>
      <c r="H20" s="319">
        <v>1.7554042928377402E-2</v>
      </c>
      <c r="I20" s="320">
        <v>40</v>
      </c>
      <c r="J20" s="321">
        <v>-7.5898278738419894E-2</v>
      </c>
      <c r="K20" s="321">
        <v>1.1942554985979099</v>
      </c>
      <c r="L20" s="321">
        <v>-8.9798095264275E-4</v>
      </c>
      <c r="M20" s="322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8" t="str">
        <f t="shared" si="3"/>
        <v>HA1</v>
      </c>
      <c r="D21" s="224" t="s">
        <v>169</v>
      </c>
      <c r="E21" s="310">
        <v>2.3742827709999998</v>
      </c>
      <c r="F21" s="310">
        <v>-34.759550140000002</v>
      </c>
      <c r="G21" s="310">
        <v>5.9987036829999996</v>
      </c>
      <c r="H21" s="310">
        <v>0.149441144</v>
      </c>
      <c r="I21" s="312">
        <v>40</v>
      </c>
      <c r="J21" s="313">
        <v>0</v>
      </c>
      <c r="K21" s="313">
        <v>0</v>
      </c>
      <c r="L21" s="313">
        <v>0</v>
      </c>
      <c r="M21" s="314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8" t="str">
        <f t="shared" si="3"/>
        <v>HA2</v>
      </c>
      <c r="D22" s="224" t="s">
        <v>170</v>
      </c>
      <c r="E22" s="310">
        <v>2.8544748530000001</v>
      </c>
      <c r="F22" s="310">
        <v>-35.629423080000002</v>
      </c>
      <c r="G22" s="310">
        <v>7.0058264430000001</v>
      </c>
      <c r="H22" s="310">
        <v>0.11647722100000001</v>
      </c>
      <c r="I22" s="312">
        <v>40</v>
      </c>
      <c r="J22" s="313">
        <v>0</v>
      </c>
      <c r="K22" s="313">
        <v>0</v>
      </c>
      <c r="L22" s="313">
        <v>0</v>
      </c>
      <c r="M22" s="314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8" t="str">
        <f t="shared" si="3"/>
        <v>HA3</v>
      </c>
      <c r="D23" s="224" t="s">
        <v>171</v>
      </c>
      <c r="E23" s="310">
        <v>3.58112137</v>
      </c>
      <c r="F23" s="310">
        <v>-36.965006520000003</v>
      </c>
      <c r="G23" s="310">
        <v>7.2256946710000003</v>
      </c>
      <c r="H23" s="310">
        <v>4.4841566999999999E-2</v>
      </c>
      <c r="I23" s="312">
        <v>40</v>
      </c>
      <c r="J23" s="313">
        <v>0</v>
      </c>
      <c r="K23" s="313">
        <v>0</v>
      </c>
      <c r="L23" s="313">
        <v>0</v>
      </c>
      <c r="M23" s="314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8" t="str">
        <f t="shared" si="3"/>
        <v>HA4</v>
      </c>
      <c r="D24" s="224" t="s">
        <v>172</v>
      </c>
      <c r="E24" s="310">
        <v>4.0196902039999998</v>
      </c>
      <c r="F24" s="310">
        <v>-37.82820366</v>
      </c>
      <c r="G24" s="310">
        <v>8.1593368759999994</v>
      </c>
      <c r="H24" s="310">
        <v>4.7284495000000003E-2</v>
      </c>
      <c r="I24" s="312">
        <v>40</v>
      </c>
      <c r="J24" s="313">
        <v>0</v>
      </c>
      <c r="K24" s="313">
        <v>0</v>
      </c>
      <c r="L24" s="313">
        <v>0</v>
      </c>
      <c r="M24" s="314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8" t="str">
        <f t="shared" si="3"/>
        <v>HA5</v>
      </c>
      <c r="D25" s="224" t="s">
        <v>173</v>
      </c>
      <c r="E25" s="310">
        <v>4.8252375660000002</v>
      </c>
      <c r="F25" s="310">
        <v>-39.280256399999999</v>
      </c>
      <c r="G25" s="310">
        <v>8.6240216889999992</v>
      </c>
      <c r="H25" s="310">
        <v>9.9944630000000003E-3</v>
      </c>
      <c r="I25" s="312">
        <v>40</v>
      </c>
      <c r="J25" s="313">
        <v>0</v>
      </c>
      <c r="K25" s="313">
        <v>0</v>
      </c>
      <c r="L25" s="313">
        <v>0</v>
      </c>
      <c r="M25" s="314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8" t="str">
        <f t="shared" si="3"/>
        <v>AH3</v>
      </c>
      <c r="D26" s="224" t="s">
        <v>174</v>
      </c>
      <c r="E26" s="315">
        <v>1.9724775375047101</v>
      </c>
      <c r="F26" s="315">
        <v>-36.965006520000003</v>
      </c>
      <c r="G26" s="315">
        <v>7.2256946710000003</v>
      </c>
      <c r="H26" s="315">
        <v>3.45781570412447E-2</v>
      </c>
      <c r="I26" s="316">
        <v>40</v>
      </c>
      <c r="J26" s="317">
        <v>-7.42174022298938E-2</v>
      </c>
      <c r="K26" s="317">
        <v>1.04488686764057</v>
      </c>
      <c r="L26" s="317">
        <v>-8.2954472023944598E-4</v>
      </c>
      <c r="M26" s="318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8" t="str">
        <f t="shared" si="3"/>
        <v>AH4</v>
      </c>
      <c r="D27" s="224" t="s">
        <v>175</v>
      </c>
      <c r="E27" s="319">
        <v>1.8398455179509201</v>
      </c>
      <c r="F27" s="319">
        <v>-37.82820366</v>
      </c>
      <c r="G27" s="319">
        <v>8.1593368759999994</v>
      </c>
      <c r="H27" s="319">
        <v>2.5971006255482799E-2</v>
      </c>
      <c r="I27" s="320">
        <v>40</v>
      </c>
      <c r="J27" s="321">
        <v>-0.10692617459680499</v>
      </c>
      <c r="K27" s="321">
        <v>1.45522403984838</v>
      </c>
      <c r="L27" s="321">
        <v>-4.9197263527907199E-4</v>
      </c>
      <c r="M27" s="322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8" t="str">
        <f t="shared" si="3"/>
        <v>KO1</v>
      </c>
      <c r="D28" s="224" t="s">
        <v>176</v>
      </c>
      <c r="E28" s="310">
        <v>1.415957087</v>
      </c>
      <c r="F28" s="310">
        <v>-30.842519159999998</v>
      </c>
      <c r="G28" s="310">
        <v>6.3467557010000002</v>
      </c>
      <c r="H28" s="310">
        <v>0.32117906499999999</v>
      </c>
      <c r="I28" s="312">
        <v>40</v>
      </c>
      <c r="J28" s="313">
        <v>0</v>
      </c>
      <c r="K28" s="313">
        <v>0</v>
      </c>
      <c r="L28" s="313">
        <v>0</v>
      </c>
      <c r="M28" s="314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8" t="str">
        <f t="shared" si="3"/>
        <v>KO2</v>
      </c>
      <c r="D29" s="224" t="s">
        <v>177</v>
      </c>
      <c r="E29" s="310">
        <v>2.0660500700000002</v>
      </c>
      <c r="F29" s="310">
        <v>-33.601652029999997</v>
      </c>
      <c r="G29" s="310">
        <v>6.675360994</v>
      </c>
      <c r="H29" s="310">
        <v>0.23091246800000001</v>
      </c>
      <c r="I29" s="312">
        <v>40</v>
      </c>
      <c r="J29" s="313">
        <v>0</v>
      </c>
      <c r="K29" s="313">
        <v>0</v>
      </c>
      <c r="L29" s="313">
        <v>0</v>
      </c>
      <c r="M29" s="314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8" t="str">
        <f t="shared" si="3"/>
        <v>KO3</v>
      </c>
      <c r="D30" s="224" t="s">
        <v>178</v>
      </c>
      <c r="E30" s="310">
        <v>2.7172288440000001</v>
      </c>
      <c r="F30" s="310">
        <v>-35.141256310000003</v>
      </c>
      <c r="G30" s="310">
        <v>7.1303395089999997</v>
      </c>
      <c r="H30" s="310">
        <v>0.14184716999999999</v>
      </c>
      <c r="I30" s="312">
        <v>40</v>
      </c>
      <c r="J30" s="313">
        <v>0</v>
      </c>
      <c r="K30" s="313">
        <v>0</v>
      </c>
      <c r="L30" s="313">
        <v>0</v>
      </c>
      <c r="M30" s="314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8" t="str">
        <f t="shared" si="3"/>
        <v>KO4</v>
      </c>
      <c r="D31" s="224" t="s">
        <v>179</v>
      </c>
      <c r="E31" s="310">
        <v>3.4428942870000001</v>
      </c>
      <c r="F31" s="310">
        <v>-36.659050409999999</v>
      </c>
      <c r="G31" s="310">
        <v>7.6083226159999997</v>
      </c>
      <c r="H31" s="310">
        <v>7.4685009999999996E-2</v>
      </c>
      <c r="I31" s="312">
        <v>40</v>
      </c>
      <c r="J31" s="313">
        <v>0</v>
      </c>
      <c r="K31" s="313">
        <v>0</v>
      </c>
      <c r="L31" s="313">
        <v>0</v>
      </c>
      <c r="M31" s="314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8" t="str">
        <f t="shared" si="3"/>
        <v>KO5</v>
      </c>
      <c r="D32" s="224" t="s">
        <v>180</v>
      </c>
      <c r="E32" s="310">
        <v>4.3624833000000001</v>
      </c>
      <c r="F32" s="310">
        <v>-38.663402159999997</v>
      </c>
      <c r="G32" s="310">
        <v>7.5974644280000003</v>
      </c>
      <c r="H32" s="310">
        <v>8.3264180000000004E-3</v>
      </c>
      <c r="I32" s="312">
        <v>40</v>
      </c>
      <c r="J32" s="313">
        <v>0</v>
      </c>
      <c r="K32" s="313">
        <v>0</v>
      </c>
      <c r="L32" s="313">
        <v>0</v>
      </c>
      <c r="M32" s="314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8" t="str">
        <f t="shared" si="3"/>
        <v>OK3</v>
      </c>
      <c r="D33" s="224" t="s">
        <v>181</v>
      </c>
      <c r="E33" s="315">
        <v>1.3554515228930799</v>
      </c>
      <c r="F33" s="315">
        <v>-35.141256310000003</v>
      </c>
      <c r="G33" s="315">
        <v>7.1303395089999997</v>
      </c>
      <c r="H33" s="315">
        <v>9.9061861582536506E-2</v>
      </c>
      <c r="I33" s="316">
        <v>40</v>
      </c>
      <c r="J33" s="317">
        <v>-5.2648691429529201E-2</v>
      </c>
      <c r="K33" s="317">
        <v>0.86260857514223399</v>
      </c>
      <c r="L33" s="317">
        <v>-8.8083895602660196E-4</v>
      </c>
      <c r="M33" s="318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8" t="str">
        <f t="shared" si="3"/>
        <v>OK4</v>
      </c>
      <c r="D34" s="224" t="s">
        <v>182</v>
      </c>
      <c r="E34" s="319">
        <v>1.4256683872017999</v>
      </c>
      <c r="F34" s="319">
        <v>-36.659050409999999</v>
      </c>
      <c r="G34" s="319">
        <v>7.6083226159999997</v>
      </c>
      <c r="H34" s="319">
        <v>3.7111586547478703E-2</v>
      </c>
      <c r="I34" s="320">
        <v>40</v>
      </c>
      <c r="J34" s="321">
        <v>-8.0935893022415106E-2</v>
      </c>
      <c r="K34" s="321">
        <v>1.2364527018259801</v>
      </c>
      <c r="L34" s="321">
        <v>-7.6279966642852303E-4</v>
      </c>
      <c r="M34" s="322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8" t="str">
        <f t="shared" si="3"/>
        <v>BD1</v>
      </c>
      <c r="D35" s="224" t="s">
        <v>183</v>
      </c>
      <c r="E35" s="310">
        <v>1.2903504589999999</v>
      </c>
      <c r="F35" s="310">
        <v>-35.234986829999997</v>
      </c>
      <c r="G35" s="310">
        <v>2.1064246880000002</v>
      </c>
      <c r="H35" s="310">
        <v>0.45572533300000001</v>
      </c>
      <c r="I35" s="312">
        <v>40</v>
      </c>
      <c r="J35" s="313">
        <v>0</v>
      </c>
      <c r="K35" s="313">
        <v>0</v>
      </c>
      <c r="L35" s="313">
        <v>0</v>
      </c>
      <c r="M35" s="314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8" t="str">
        <f t="shared" si="3"/>
        <v>BD2</v>
      </c>
      <c r="D36" s="224" t="s">
        <v>184</v>
      </c>
      <c r="E36" s="310">
        <v>2.1095878429999999</v>
      </c>
      <c r="F36" s="310">
        <v>-35.84445084</v>
      </c>
      <c r="G36" s="310">
        <v>5.2154672279999996</v>
      </c>
      <c r="H36" s="310">
        <v>0.28545825400000002</v>
      </c>
      <c r="I36" s="312">
        <v>40</v>
      </c>
      <c r="J36" s="313">
        <v>0</v>
      </c>
      <c r="K36" s="313">
        <v>0</v>
      </c>
      <c r="L36" s="313">
        <v>0</v>
      </c>
      <c r="M36" s="314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8" t="str">
        <f t="shared" si="3"/>
        <v>BD3</v>
      </c>
      <c r="D37" s="224" t="s">
        <v>185</v>
      </c>
      <c r="E37" s="310">
        <v>2.917702722</v>
      </c>
      <c r="F37" s="310">
        <v>-36.179411649999999</v>
      </c>
      <c r="G37" s="310">
        <v>5.9265161649999998</v>
      </c>
      <c r="H37" s="310">
        <v>0.11519117600000001</v>
      </c>
      <c r="I37" s="312">
        <v>40</v>
      </c>
      <c r="J37" s="313">
        <v>0</v>
      </c>
      <c r="K37" s="313">
        <v>0</v>
      </c>
      <c r="L37" s="313">
        <v>0</v>
      </c>
      <c r="M37" s="314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8" t="str">
        <f t="shared" si="3"/>
        <v>BD4</v>
      </c>
      <c r="D38" s="224" t="s">
        <v>186</v>
      </c>
      <c r="E38" s="310">
        <v>3.75</v>
      </c>
      <c r="F38" s="310">
        <v>-37.5</v>
      </c>
      <c r="G38" s="310">
        <v>6.8</v>
      </c>
      <c r="H38" s="310">
        <v>6.0911264999999999E-2</v>
      </c>
      <c r="I38" s="312">
        <v>40</v>
      </c>
      <c r="J38" s="313">
        <v>0</v>
      </c>
      <c r="K38" s="313">
        <v>0</v>
      </c>
      <c r="L38" s="313">
        <v>0</v>
      </c>
      <c r="M38" s="314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8" t="str">
        <f t="shared" si="3"/>
        <v>BD5</v>
      </c>
      <c r="D39" s="224" t="s">
        <v>187</v>
      </c>
      <c r="E39" s="310">
        <v>4.5699505650000001</v>
      </c>
      <c r="F39" s="310">
        <v>-38.535339239999999</v>
      </c>
      <c r="G39" s="310">
        <v>7.5976990989999997</v>
      </c>
      <c r="H39" s="310">
        <v>6.6313539999999999E-3</v>
      </c>
      <c r="I39" s="312">
        <v>40</v>
      </c>
      <c r="J39" s="313">
        <v>0</v>
      </c>
      <c r="K39" s="313">
        <v>0</v>
      </c>
      <c r="L39" s="313">
        <v>0</v>
      </c>
      <c r="M39" s="314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8" t="str">
        <f t="shared" si="3"/>
        <v>DB3</v>
      </c>
      <c r="D40" s="224" t="s">
        <v>188</v>
      </c>
      <c r="E40" s="315">
        <v>1.4633681573374999</v>
      </c>
      <c r="F40" s="315">
        <v>-36.179411649999999</v>
      </c>
      <c r="G40" s="315">
        <v>5.9265161649999998</v>
      </c>
      <c r="H40" s="315">
        <v>8.08834761578303E-2</v>
      </c>
      <c r="I40" s="316">
        <v>40</v>
      </c>
      <c r="J40" s="317">
        <v>-4.7579990370695997E-2</v>
      </c>
      <c r="K40" s="317">
        <v>0.82307541850402</v>
      </c>
      <c r="L40" s="317">
        <v>-1.92725690584626E-3</v>
      </c>
      <c r="M40" s="318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8" t="str">
        <f t="shared" si="3"/>
        <v>DB4</v>
      </c>
      <c r="D41" s="224" t="s">
        <v>189</v>
      </c>
      <c r="E41" s="319">
        <v>1.5175791604409099</v>
      </c>
      <c r="F41" s="319">
        <v>-37.5</v>
      </c>
      <c r="G41" s="319">
        <v>6.8</v>
      </c>
      <c r="H41" s="319">
        <v>2.9580053248030098E-2</v>
      </c>
      <c r="I41" s="320">
        <v>40</v>
      </c>
      <c r="J41" s="321">
        <v>-7.8855918399573705E-2</v>
      </c>
      <c r="K41" s="321">
        <v>1.21612498767079</v>
      </c>
      <c r="L41" s="321">
        <v>-1.31336800852578E-3</v>
      </c>
      <c r="M41" s="322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8" t="str">
        <f t="shared" si="3"/>
        <v>GA1</v>
      </c>
      <c r="D42" s="224" t="s">
        <v>190</v>
      </c>
      <c r="E42" s="310">
        <v>1.177034538</v>
      </c>
      <c r="F42" s="310">
        <v>-39.159991400000003</v>
      </c>
      <c r="G42" s="310">
        <v>4.2076109639999997</v>
      </c>
      <c r="H42" s="310">
        <v>0.66047393200000004</v>
      </c>
      <c r="I42" s="312">
        <v>40</v>
      </c>
      <c r="J42" s="313">
        <v>0</v>
      </c>
      <c r="K42" s="313">
        <v>0</v>
      </c>
      <c r="L42" s="313">
        <v>0</v>
      </c>
      <c r="M42" s="314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8" t="str">
        <f t="shared" si="3"/>
        <v>GA2</v>
      </c>
      <c r="D43" s="224" t="s">
        <v>191</v>
      </c>
      <c r="E43" s="310">
        <v>1.648762294</v>
      </c>
      <c r="F43" s="310">
        <v>-36.399273569999998</v>
      </c>
      <c r="G43" s="310">
        <v>6.2149172090000002</v>
      </c>
      <c r="H43" s="310">
        <v>0.48776373299999998</v>
      </c>
      <c r="I43" s="312">
        <v>40</v>
      </c>
      <c r="J43" s="313">
        <v>0</v>
      </c>
      <c r="K43" s="313">
        <v>0</v>
      </c>
      <c r="L43" s="313">
        <v>0</v>
      </c>
      <c r="M43" s="314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8" t="str">
        <f t="shared" si="3"/>
        <v>GA3</v>
      </c>
      <c r="D44" s="224" t="s">
        <v>192</v>
      </c>
      <c r="E44" s="310">
        <v>2.2850164739999999</v>
      </c>
      <c r="F44" s="310">
        <v>-36.287858389999997</v>
      </c>
      <c r="G44" s="310">
        <v>6.5885126390000002</v>
      </c>
      <c r="H44" s="310">
        <v>0.31505353400000002</v>
      </c>
      <c r="I44" s="312">
        <v>40</v>
      </c>
      <c r="J44" s="313">
        <v>0</v>
      </c>
      <c r="K44" s="313">
        <v>0</v>
      </c>
      <c r="L44" s="313">
        <v>0</v>
      </c>
      <c r="M44" s="314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8" t="str">
        <f t="shared" si="3"/>
        <v>GA4</v>
      </c>
      <c r="D45" s="224" t="s">
        <v>193</v>
      </c>
      <c r="E45" s="310">
        <v>2.8195656150000001</v>
      </c>
      <c r="F45" s="310">
        <v>-36</v>
      </c>
      <c r="G45" s="310">
        <v>7.7368517680000002</v>
      </c>
      <c r="H45" s="310">
        <v>0.15728097999999999</v>
      </c>
      <c r="I45" s="312">
        <v>40</v>
      </c>
      <c r="J45" s="313">
        <v>0</v>
      </c>
      <c r="K45" s="313">
        <v>0</v>
      </c>
      <c r="L45" s="313">
        <v>0</v>
      </c>
      <c r="M45" s="314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8" t="str">
        <f t="shared" si="3"/>
        <v>GA5</v>
      </c>
      <c r="D46" s="224" t="s">
        <v>194</v>
      </c>
      <c r="E46" s="310">
        <v>3.3295574819999998</v>
      </c>
      <c r="F46" s="310">
        <v>-36.014621120000001</v>
      </c>
      <c r="G46" s="310">
        <v>8.7767464709999992</v>
      </c>
      <c r="H46" s="310">
        <v>0</v>
      </c>
      <c r="I46" s="312">
        <v>40</v>
      </c>
      <c r="J46" s="313">
        <v>0</v>
      </c>
      <c r="K46" s="313">
        <v>0</v>
      </c>
      <c r="L46" s="313">
        <v>0</v>
      </c>
      <c r="M46" s="314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8" t="str">
        <f t="shared" si="3"/>
        <v>AG3</v>
      </c>
      <c r="D47" s="224" t="s">
        <v>195</v>
      </c>
      <c r="E47" s="315">
        <v>1.15820816823062</v>
      </c>
      <c r="F47" s="315">
        <v>-36.287858389999997</v>
      </c>
      <c r="G47" s="315">
        <v>6.5885126390000002</v>
      </c>
      <c r="H47" s="315">
        <v>0.223568019279065</v>
      </c>
      <c r="I47" s="316">
        <v>40</v>
      </c>
      <c r="J47" s="317">
        <v>-4.1033478424869901E-2</v>
      </c>
      <c r="K47" s="317">
        <v>0.75264513854265702</v>
      </c>
      <c r="L47" s="317">
        <v>-9.0876855297962304E-4</v>
      </c>
      <c r="M47" s="318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8" t="str">
        <f t="shared" si="3"/>
        <v>AG4</v>
      </c>
      <c r="D48" s="224" t="s">
        <v>196</v>
      </c>
      <c r="E48" s="319">
        <v>1.18483197659357</v>
      </c>
      <c r="F48" s="319">
        <v>-36</v>
      </c>
      <c r="G48" s="319">
        <v>7.7368517680000002</v>
      </c>
      <c r="H48" s="319">
        <v>7.9310742089883396E-2</v>
      </c>
      <c r="I48" s="320">
        <v>40</v>
      </c>
      <c r="J48" s="321">
        <v>-6.8738315813288001E-2</v>
      </c>
      <c r="K48" s="321">
        <v>1.1308570050851501</v>
      </c>
      <c r="L48" s="321">
        <v>-6.58695704968982E-4</v>
      </c>
      <c r="M48" s="322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8" t="str">
        <f t="shared" si="3"/>
        <v>BH1</v>
      </c>
      <c r="D49" s="224" t="s">
        <v>197</v>
      </c>
      <c r="E49" s="310">
        <v>1.4771785690000001</v>
      </c>
      <c r="F49" s="310">
        <v>-35.083444710000002</v>
      </c>
      <c r="G49" s="310">
        <v>5.412342465</v>
      </c>
      <c r="H49" s="310">
        <v>0.47442640800000002</v>
      </c>
      <c r="I49" s="312">
        <v>40</v>
      </c>
      <c r="J49" s="313">
        <v>0</v>
      </c>
      <c r="K49" s="313">
        <v>0</v>
      </c>
      <c r="L49" s="313">
        <v>0</v>
      </c>
      <c r="M49" s="314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8" t="str">
        <f t="shared" si="3"/>
        <v>BH2</v>
      </c>
      <c r="D50" s="224" t="s">
        <v>198</v>
      </c>
      <c r="E50" s="310">
        <v>1.70052794</v>
      </c>
      <c r="F50" s="310">
        <v>-35.15</v>
      </c>
      <c r="G50" s="310">
        <v>6.1632738509999996</v>
      </c>
      <c r="H50" s="310">
        <v>0.42982608500000002</v>
      </c>
      <c r="I50" s="312">
        <v>40</v>
      </c>
      <c r="J50" s="313">
        <v>0</v>
      </c>
      <c r="K50" s="313">
        <v>0</v>
      </c>
      <c r="L50" s="313">
        <v>0</v>
      </c>
      <c r="M50" s="314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8" t="str">
        <f t="shared" si="3"/>
        <v>BH3</v>
      </c>
      <c r="D51" s="224" t="s">
        <v>199</v>
      </c>
      <c r="E51" s="310">
        <v>2.0102471730000002</v>
      </c>
      <c r="F51" s="310">
        <v>-35.253212349999998</v>
      </c>
      <c r="G51" s="310">
        <v>6.1544406409999999</v>
      </c>
      <c r="H51" s="310">
        <v>0.32947409700000002</v>
      </c>
      <c r="I51" s="312">
        <v>40</v>
      </c>
      <c r="J51" s="313">
        <v>0</v>
      </c>
      <c r="K51" s="313">
        <v>0</v>
      </c>
      <c r="L51" s="313">
        <v>0</v>
      </c>
      <c r="M51" s="314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8" t="str">
        <f t="shared" si="3"/>
        <v>BH4</v>
      </c>
      <c r="D52" s="224" t="s">
        <v>200</v>
      </c>
      <c r="E52" s="310">
        <v>2.4595180609999998</v>
      </c>
      <c r="F52" s="310">
        <v>-35.253212349999998</v>
      </c>
      <c r="G52" s="310">
        <v>6.0587000719999997</v>
      </c>
      <c r="H52" s="310">
        <v>0.164737049</v>
      </c>
      <c r="I52" s="312">
        <v>40</v>
      </c>
      <c r="J52" s="313">
        <v>0</v>
      </c>
      <c r="K52" s="313">
        <v>0</v>
      </c>
      <c r="L52" s="313">
        <v>0</v>
      </c>
      <c r="M52" s="314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8" t="str">
        <f t="shared" si="3"/>
        <v>BH5</v>
      </c>
      <c r="D53" s="224" t="s">
        <v>201</v>
      </c>
      <c r="E53" s="310">
        <v>2.98</v>
      </c>
      <c r="F53" s="310">
        <v>-35.799999999999997</v>
      </c>
      <c r="G53" s="310">
        <v>5.6340580620000003</v>
      </c>
      <c r="H53" s="310">
        <v>0</v>
      </c>
      <c r="I53" s="312">
        <v>40</v>
      </c>
      <c r="J53" s="313">
        <v>0</v>
      </c>
      <c r="K53" s="313">
        <v>0</v>
      </c>
      <c r="L53" s="313">
        <v>0</v>
      </c>
      <c r="M53" s="314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8" t="str">
        <f t="shared" si="3"/>
        <v>HB3</v>
      </c>
      <c r="D54" s="224" t="s">
        <v>202</v>
      </c>
      <c r="E54" s="315">
        <v>0.98742830199278697</v>
      </c>
      <c r="F54" s="315">
        <v>-35.253212349999998</v>
      </c>
      <c r="G54" s="315">
        <v>6.1544406409999999</v>
      </c>
      <c r="H54" s="315">
        <v>0.226571574644788</v>
      </c>
      <c r="I54" s="316">
        <v>40</v>
      </c>
      <c r="J54" s="317">
        <v>-3.3901972877937302E-2</v>
      </c>
      <c r="K54" s="317">
        <v>0.69382336958448299</v>
      </c>
      <c r="L54" s="317">
        <v>-1.2849007801732501E-3</v>
      </c>
      <c r="M54" s="318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8" t="str">
        <f t="shared" si="3"/>
        <v>HB4</v>
      </c>
      <c r="D55" s="224" t="s">
        <v>203</v>
      </c>
      <c r="E55" s="319">
        <v>0.987258471486126</v>
      </c>
      <c r="F55" s="319">
        <v>-35.253212349999998</v>
      </c>
      <c r="G55" s="319">
        <v>6.0587000719999997</v>
      </c>
      <c r="H55" s="319">
        <v>7.9351178479290699E-2</v>
      </c>
      <c r="I55" s="320">
        <v>40</v>
      </c>
      <c r="J55" s="321">
        <v>-4.95013227495672E-2</v>
      </c>
      <c r="K55" s="321">
        <v>0.96379986125322403</v>
      </c>
      <c r="L55" s="321">
        <v>-2.2303785271091201E-3</v>
      </c>
      <c r="M55" s="322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8" t="str">
        <f t="shared" si="3"/>
        <v>WA1</v>
      </c>
      <c r="D56" s="224" t="s">
        <v>204</v>
      </c>
      <c r="E56" s="310">
        <v>0.4</v>
      </c>
      <c r="F56" s="310">
        <v>-40.514948179999998</v>
      </c>
      <c r="G56" s="310">
        <v>2.874795695</v>
      </c>
      <c r="H56" s="310">
        <v>0.93510758400000005</v>
      </c>
      <c r="I56" s="312">
        <v>40</v>
      </c>
      <c r="J56" s="313">
        <v>0</v>
      </c>
      <c r="K56" s="313">
        <v>0</v>
      </c>
      <c r="L56" s="313">
        <v>0</v>
      </c>
      <c r="M56" s="314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8" t="str">
        <f t="shared" si="3"/>
        <v>WA2</v>
      </c>
      <c r="D57" s="224" t="s">
        <v>205</v>
      </c>
      <c r="E57" s="310">
        <v>0.61662289299999995</v>
      </c>
      <c r="F57" s="310">
        <v>-38.4</v>
      </c>
      <c r="G57" s="310">
        <v>3.8705351889999999</v>
      </c>
      <c r="H57" s="310">
        <v>0.87002503099999995</v>
      </c>
      <c r="I57" s="312">
        <v>40</v>
      </c>
      <c r="J57" s="313">
        <v>0</v>
      </c>
      <c r="K57" s="313">
        <v>0</v>
      </c>
      <c r="L57" s="313">
        <v>0</v>
      </c>
      <c r="M57" s="314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8" t="str">
        <f t="shared" si="3"/>
        <v>WA3</v>
      </c>
      <c r="D58" s="224" t="s">
        <v>206</v>
      </c>
      <c r="E58" s="310">
        <v>0.76572901199999999</v>
      </c>
      <c r="F58" s="310">
        <v>-36.023791150000001</v>
      </c>
      <c r="G58" s="310">
        <v>4.8662746830000003</v>
      </c>
      <c r="H58" s="310">
        <v>0.80494247799999996</v>
      </c>
      <c r="I58" s="312">
        <v>40</v>
      </c>
      <c r="J58" s="313">
        <v>0</v>
      </c>
      <c r="K58" s="313">
        <v>0</v>
      </c>
      <c r="L58" s="313">
        <v>0</v>
      </c>
      <c r="M58" s="314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8" t="str">
        <f t="shared" si="3"/>
        <v>WA4</v>
      </c>
      <c r="D59" s="224" t="s">
        <v>207</v>
      </c>
      <c r="E59" s="310">
        <v>1.053587472</v>
      </c>
      <c r="F59" s="310">
        <v>-35.299999999999997</v>
      </c>
      <c r="G59" s="310">
        <v>4.8662746830000003</v>
      </c>
      <c r="H59" s="310">
        <v>0.68110423399999998</v>
      </c>
      <c r="I59" s="312">
        <v>40</v>
      </c>
      <c r="J59" s="313">
        <v>0</v>
      </c>
      <c r="K59" s="313">
        <v>0</v>
      </c>
      <c r="L59" s="313">
        <v>0</v>
      </c>
      <c r="M59" s="314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8" t="str">
        <f t="shared" si="3"/>
        <v>WA5</v>
      </c>
      <c r="D60" s="224" t="s">
        <v>208</v>
      </c>
      <c r="E60" s="310">
        <v>1.276885373</v>
      </c>
      <c r="F60" s="310">
        <v>-34.342437070000003</v>
      </c>
      <c r="G60" s="310">
        <v>5.4518822419999999</v>
      </c>
      <c r="H60" s="310">
        <v>0.55726598999999999</v>
      </c>
      <c r="I60" s="312">
        <v>40</v>
      </c>
      <c r="J60" s="313">
        <v>0</v>
      </c>
      <c r="K60" s="313">
        <v>0</v>
      </c>
      <c r="L60" s="313">
        <v>0</v>
      </c>
      <c r="M60" s="314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8" t="str">
        <f t="shared" si="3"/>
        <v>AW3</v>
      </c>
      <c r="D61" s="224" t="s">
        <v>209</v>
      </c>
      <c r="E61" s="315">
        <v>0.33378383212380802</v>
      </c>
      <c r="F61" s="315">
        <v>-36.023791150000001</v>
      </c>
      <c r="G61" s="315">
        <v>4.8662746830000003</v>
      </c>
      <c r="H61" s="315">
        <v>0.49122795797177399</v>
      </c>
      <c r="I61" s="316">
        <v>40</v>
      </c>
      <c r="J61" s="317">
        <v>-9.2263492839078001E-3</v>
      </c>
      <c r="K61" s="317">
        <v>0.45957571089624999</v>
      </c>
      <c r="L61" s="317">
        <v>-9.6764244989513298E-4</v>
      </c>
      <c r="M61" s="318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8" t="str">
        <f t="shared" si="3"/>
        <v>AW4</v>
      </c>
      <c r="D62" s="224" t="s">
        <v>210</v>
      </c>
      <c r="E62" s="319">
        <v>0.39253387380634902</v>
      </c>
      <c r="F62" s="319">
        <v>-35.299999999999997</v>
      </c>
      <c r="G62" s="319">
        <v>4.8662746830000003</v>
      </c>
      <c r="H62" s="319">
        <v>0.30450986619695802</v>
      </c>
      <c r="I62" s="320">
        <v>40</v>
      </c>
      <c r="J62" s="321">
        <v>-1.67993072626435E-2</v>
      </c>
      <c r="K62" s="321">
        <v>0.67108889173422104</v>
      </c>
      <c r="L62" s="321">
        <v>-2.0300823594516502E-3</v>
      </c>
      <c r="M62" s="322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8" t="str">
        <f t="shared" si="3"/>
        <v>GB1</v>
      </c>
      <c r="D63" s="224" t="s">
        <v>211</v>
      </c>
      <c r="E63" s="310">
        <v>3.176194476</v>
      </c>
      <c r="F63" s="310">
        <v>-40.836660860000002</v>
      </c>
      <c r="G63" s="310">
        <v>3.6785891739999999</v>
      </c>
      <c r="H63" s="310">
        <v>0.15021557599999999</v>
      </c>
      <c r="I63" s="312">
        <v>40</v>
      </c>
      <c r="J63" s="313">
        <v>0</v>
      </c>
      <c r="K63" s="313">
        <v>0</v>
      </c>
      <c r="L63" s="313">
        <v>0</v>
      </c>
      <c r="M63" s="314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8" t="str">
        <f t="shared" si="3"/>
        <v>GB2</v>
      </c>
      <c r="D64" s="224" t="s">
        <v>212</v>
      </c>
      <c r="E64" s="310">
        <v>3.3904645059999998</v>
      </c>
      <c r="F64" s="310">
        <v>-39.287521640000001</v>
      </c>
      <c r="G64" s="310">
        <v>4.4905740459999999</v>
      </c>
      <c r="H64" s="310">
        <v>8.3478316999999996E-2</v>
      </c>
      <c r="I64" s="312">
        <v>40</v>
      </c>
      <c r="J64" s="313">
        <v>0</v>
      </c>
      <c r="K64" s="313">
        <v>0</v>
      </c>
      <c r="L64" s="313">
        <v>0</v>
      </c>
      <c r="M64" s="314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8" t="str">
        <f t="shared" si="3"/>
        <v>GB3</v>
      </c>
      <c r="D65" s="224" t="s">
        <v>213</v>
      </c>
      <c r="E65" s="310">
        <v>3.2572742130000001</v>
      </c>
      <c r="F65" s="310">
        <v>-37.5</v>
      </c>
      <c r="G65" s="310">
        <v>6.3462147949999999</v>
      </c>
      <c r="H65" s="310">
        <v>8.6622649999999995E-2</v>
      </c>
      <c r="I65" s="312">
        <v>40</v>
      </c>
      <c r="J65" s="313">
        <v>0</v>
      </c>
      <c r="K65" s="313">
        <v>0</v>
      </c>
      <c r="L65" s="313">
        <v>0</v>
      </c>
      <c r="M65" s="314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8" t="str">
        <f t="shared" si="3"/>
        <v>GB4</v>
      </c>
      <c r="D66" s="224" t="s">
        <v>214</v>
      </c>
      <c r="E66" s="310">
        <v>3.601773562</v>
      </c>
      <c r="F66" s="310">
        <v>-37.88253684</v>
      </c>
      <c r="G66" s="310">
        <v>6.9836070289999999</v>
      </c>
      <c r="H66" s="310">
        <v>5.4826185999999999E-2</v>
      </c>
      <c r="I66" s="312">
        <v>40</v>
      </c>
      <c r="J66" s="313">
        <v>0</v>
      </c>
      <c r="K66" s="313">
        <v>0</v>
      </c>
      <c r="L66" s="313">
        <v>0</v>
      </c>
      <c r="M66" s="314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8" t="str">
        <f t="shared" si="3"/>
        <v>GB5</v>
      </c>
      <c r="D67" s="224" t="s">
        <v>215</v>
      </c>
      <c r="E67" s="310">
        <v>3.9320532479999999</v>
      </c>
      <c r="F67" s="310">
        <v>-38.143324819999997</v>
      </c>
      <c r="G67" s="310">
        <v>7.6185870979999999</v>
      </c>
      <c r="H67" s="310">
        <v>2.3029722999999998E-2</v>
      </c>
      <c r="I67" s="312">
        <v>40</v>
      </c>
      <c r="J67" s="313">
        <v>0</v>
      </c>
      <c r="K67" s="313">
        <v>0</v>
      </c>
      <c r="L67" s="313">
        <v>0</v>
      </c>
      <c r="M67" s="314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216</v>
      </c>
      <c r="E68" s="323">
        <v>1.82137779524266</v>
      </c>
      <c r="F68" s="323">
        <v>-37.5</v>
      </c>
      <c r="G68" s="323">
        <v>6.3462147949999999</v>
      </c>
      <c r="H68" s="323">
        <v>6.7811791498411197E-2</v>
      </c>
      <c r="I68" s="324">
        <v>40</v>
      </c>
      <c r="J68" s="325">
        <v>-6.0766568968526301E-2</v>
      </c>
      <c r="K68" s="325">
        <v>0.93081585658295796</v>
      </c>
      <c r="L68" s="325">
        <v>-1.3966888276177401E-3</v>
      </c>
      <c r="M68" s="326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8" t="str">
        <f t="shared" si="6"/>
        <v>BG4</v>
      </c>
      <c r="D69" s="224" t="s">
        <v>217</v>
      </c>
      <c r="E69" s="319">
        <v>1.62668116109167</v>
      </c>
      <c r="F69" s="319">
        <v>-37.88253684</v>
      </c>
      <c r="G69" s="319">
        <v>6.9836070289999999</v>
      </c>
      <c r="H69" s="319">
        <v>2.9713602712276601E-2</v>
      </c>
      <c r="I69" s="320">
        <v>40</v>
      </c>
      <c r="J69" s="321">
        <v>-8.5433289200744306E-2</v>
      </c>
      <c r="K69" s="321">
        <v>1.2709629183122999</v>
      </c>
      <c r="L69" s="321">
        <v>-1.1319192336313501E-3</v>
      </c>
      <c r="M69" s="322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8" t="str">
        <f t="shared" si="6"/>
        <v>BA1</v>
      </c>
      <c r="D70" s="224" t="s">
        <v>218</v>
      </c>
      <c r="E70" s="310">
        <v>0.15</v>
      </c>
      <c r="F70" s="310">
        <v>-36</v>
      </c>
      <c r="G70" s="310">
        <v>2</v>
      </c>
      <c r="H70" s="310">
        <v>1</v>
      </c>
      <c r="I70" s="312">
        <v>40</v>
      </c>
      <c r="J70" s="313">
        <v>0</v>
      </c>
      <c r="K70" s="313">
        <v>0</v>
      </c>
      <c r="L70" s="313">
        <v>0</v>
      </c>
      <c r="M70" s="314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8" t="str">
        <f t="shared" si="6"/>
        <v>BA2</v>
      </c>
      <c r="D71" s="224" t="s">
        <v>219</v>
      </c>
      <c r="E71" s="310">
        <v>0.38791910400000001</v>
      </c>
      <c r="F71" s="310">
        <v>-35.5</v>
      </c>
      <c r="G71" s="310">
        <v>4</v>
      </c>
      <c r="H71" s="310">
        <v>0.90548154300000006</v>
      </c>
      <c r="I71" s="312">
        <v>40</v>
      </c>
      <c r="J71" s="313">
        <v>0</v>
      </c>
      <c r="K71" s="313">
        <v>0</v>
      </c>
      <c r="L71" s="313">
        <v>0</v>
      </c>
      <c r="M71" s="314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8" t="str">
        <f t="shared" si="6"/>
        <v>BA3</v>
      </c>
      <c r="D72" s="224" t="s">
        <v>220</v>
      </c>
      <c r="E72" s="310">
        <v>0.62619621599999997</v>
      </c>
      <c r="F72" s="310">
        <v>-33</v>
      </c>
      <c r="G72" s="310">
        <v>5.7212302499999996</v>
      </c>
      <c r="H72" s="310">
        <v>0.78556546000000005</v>
      </c>
      <c r="I72" s="312">
        <v>40</v>
      </c>
      <c r="J72" s="313">
        <v>0</v>
      </c>
      <c r="K72" s="313">
        <v>0</v>
      </c>
      <c r="L72" s="313">
        <v>0</v>
      </c>
      <c r="M72" s="314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8" t="str">
        <f t="shared" si="6"/>
        <v>BA4</v>
      </c>
      <c r="D73" s="224" t="s">
        <v>221</v>
      </c>
      <c r="E73" s="310">
        <v>0.93158890100000002</v>
      </c>
      <c r="F73" s="310">
        <v>-33.35</v>
      </c>
      <c r="G73" s="310">
        <v>5.7212302499999996</v>
      </c>
      <c r="H73" s="310">
        <v>0.66564937700000004</v>
      </c>
      <c r="I73" s="312">
        <v>40</v>
      </c>
      <c r="J73" s="313">
        <v>0</v>
      </c>
      <c r="K73" s="313">
        <v>0</v>
      </c>
      <c r="L73" s="313">
        <v>0</v>
      </c>
      <c r="M73" s="314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8" t="str">
        <f t="shared" si="6"/>
        <v>BA5</v>
      </c>
      <c r="D74" s="224" t="s">
        <v>222</v>
      </c>
      <c r="E74" s="310">
        <v>1.2779567300000001</v>
      </c>
      <c r="F74" s="310">
        <v>-34.517392000000001</v>
      </c>
      <c r="G74" s="310">
        <v>5.7212302499999996</v>
      </c>
      <c r="H74" s="310">
        <v>0.54573329400000004</v>
      </c>
      <c r="I74" s="312">
        <v>40</v>
      </c>
      <c r="J74" s="313">
        <v>0</v>
      </c>
      <c r="K74" s="313">
        <v>0</v>
      </c>
      <c r="L74" s="313">
        <v>0</v>
      </c>
      <c r="M74" s="314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8" t="str">
        <f t="shared" si="6"/>
        <v>AB3</v>
      </c>
      <c r="D75" s="224" t="s">
        <v>223</v>
      </c>
      <c r="E75" s="323">
        <v>0.27700871173110803</v>
      </c>
      <c r="F75" s="323">
        <v>-33</v>
      </c>
      <c r="G75" s="323">
        <v>5.7212302499999996</v>
      </c>
      <c r="H75" s="323">
        <v>0.4865118291885</v>
      </c>
      <c r="I75" s="324">
        <v>40</v>
      </c>
      <c r="J75" s="325">
        <v>-9.4849130944012709E-3</v>
      </c>
      <c r="K75" s="325">
        <v>0.46302369368771501</v>
      </c>
      <c r="L75" s="325">
        <v>-7.1341860056578195E-4</v>
      </c>
      <c r="M75" s="326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8" t="str">
        <f t="shared" si="6"/>
        <v>AB4</v>
      </c>
      <c r="D76" s="224" t="s">
        <v>224</v>
      </c>
      <c r="E76" s="319">
        <v>0.35376401507794197</v>
      </c>
      <c r="F76" s="319">
        <v>-33.35</v>
      </c>
      <c r="G76" s="319">
        <v>5.7212302499999996</v>
      </c>
      <c r="H76" s="319">
        <v>0.30333053043746</v>
      </c>
      <c r="I76" s="320">
        <v>40</v>
      </c>
      <c r="J76" s="321">
        <v>-1.7746347868875599E-2</v>
      </c>
      <c r="K76" s="321">
        <v>0.68256991216863605</v>
      </c>
      <c r="L76" s="321">
        <v>-1.3911792841456701E-3</v>
      </c>
      <c r="M76" s="322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8" t="str">
        <f t="shared" si="6"/>
        <v>PD1</v>
      </c>
      <c r="D77" s="224" t="s">
        <v>225</v>
      </c>
      <c r="E77" s="310">
        <v>1.489402246</v>
      </c>
      <c r="F77" s="310">
        <v>-32.425267750000003</v>
      </c>
      <c r="G77" s="310">
        <v>8.1732612079999996</v>
      </c>
      <c r="H77" s="310">
        <v>0.390598736</v>
      </c>
      <c r="I77" s="312">
        <v>40</v>
      </c>
      <c r="J77" s="313">
        <v>0</v>
      </c>
      <c r="K77" s="313">
        <v>0</v>
      </c>
      <c r="L77" s="313">
        <v>0</v>
      </c>
      <c r="M77" s="314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8" t="str">
        <f t="shared" si="6"/>
        <v>PD2</v>
      </c>
      <c r="D78" s="224" t="s">
        <v>226</v>
      </c>
      <c r="E78" s="310">
        <v>2.5784172540000001</v>
      </c>
      <c r="F78" s="310">
        <v>-34.732126100000002</v>
      </c>
      <c r="G78" s="310">
        <v>6.4805035139999996</v>
      </c>
      <c r="H78" s="310">
        <v>0.140772912</v>
      </c>
      <c r="I78" s="312">
        <v>40</v>
      </c>
      <c r="J78" s="313">
        <v>0</v>
      </c>
      <c r="K78" s="313">
        <v>0</v>
      </c>
      <c r="L78" s="313">
        <v>0</v>
      </c>
      <c r="M78" s="314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8" t="str">
        <f t="shared" si="6"/>
        <v>PD3</v>
      </c>
      <c r="D79" s="224" t="s">
        <v>227</v>
      </c>
      <c r="E79" s="310">
        <v>3.2</v>
      </c>
      <c r="F79" s="310">
        <v>-35.799999999999997</v>
      </c>
      <c r="G79" s="310">
        <v>8.4</v>
      </c>
      <c r="H79" s="310">
        <v>9.3848608E-2</v>
      </c>
      <c r="I79" s="312">
        <v>40</v>
      </c>
      <c r="J79" s="313">
        <v>0</v>
      </c>
      <c r="K79" s="313">
        <v>0</v>
      </c>
      <c r="L79" s="313">
        <v>0</v>
      </c>
      <c r="M79" s="314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8" t="str">
        <f t="shared" si="6"/>
        <v>PD4</v>
      </c>
      <c r="D80" s="224" t="s">
        <v>228</v>
      </c>
      <c r="E80" s="310">
        <v>3.85</v>
      </c>
      <c r="F80" s="310">
        <v>-37</v>
      </c>
      <c r="G80" s="310">
        <v>10.2405021</v>
      </c>
      <c r="H80" s="310">
        <v>4.6924304E-2</v>
      </c>
      <c r="I80" s="312">
        <v>40</v>
      </c>
      <c r="J80" s="313">
        <v>0</v>
      </c>
      <c r="K80" s="313">
        <v>0</v>
      </c>
      <c r="L80" s="313">
        <v>0</v>
      </c>
      <c r="M80" s="314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8" t="str">
        <f t="shared" si="6"/>
        <v>PD5</v>
      </c>
      <c r="D81" s="224" t="s">
        <v>229</v>
      </c>
      <c r="E81" s="310">
        <v>4.7462813920000002</v>
      </c>
      <c r="F81" s="310">
        <v>-38.750429390000001</v>
      </c>
      <c r="G81" s="310">
        <v>10.27533341</v>
      </c>
      <c r="H81" s="310">
        <v>0</v>
      </c>
      <c r="I81" s="312">
        <v>40</v>
      </c>
      <c r="J81" s="313">
        <v>0</v>
      </c>
      <c r="K81" s="313">
        <v>0</v>
      </c>
      <c r="L81" s="313">
        <v>0</v>
      </c>
      <c r="M81" s="314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8" t="str">
        <f t="shared" si="6"/>
        <v>DP3</v>
      </c>
      <c r="D82" s="224" t="s">
        <v>230</v>
      </c>
      <c r="E82" s="323">
        <v>1.7110739256233101</v>
      </c>
      <c r="F82" s="323">
        <v>-35.799999999999997</v>
      </c>
      <c r="G82" s="323">
        <v>8.4</v>
      </c>
      <c r="H82" s="323">
        <v>7.0254583920868696E-2</v>
      </c>
      <c r="I82" s="324">
        <v>40</v>
      </c>
      <c r="J82" s="325">
        <v>-7.4538113411129703E-2</v>
      </c>
      <c r="K82" s="325">
        <v>1.04630053886108</v>
      </c>
      <c r="L82" s="325">
        <v>-3.6720793281783798E-4</v>
      </c>
      <c r="M82" s="326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8" t="str">
        <f t="shared" si="6"/>
        <v>DP4</v>
      </c>
      <c r="D83" s="224" t="s">
        <v>231</v>
      </c>
      <c r="E83" s="319">
        <v>1.88346094379506</v>
      </c>
      <c r="F83" s="319">
        <v>-37</v>
      </c>
      <c r="G83" s="319">
        <v>10.2405021</v>
      </c>
      <c r="H83" s="319">
        <v>2.7547042254160901E-2</v>
      </c>
      <c r="I83" s="320">
        <v>40</v>
      </c>
      <c r="J83" s="321">
        <v>-0.12530997479160699</v>
      </c>
      <c r="K83" s="321">
        <v>1.62759988176077</v>
      </c>
      <c r="L83" s="321">
        <v>-1.10508201486912E-4</v>
      </c>
      <c r="M83" s="322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8" t="str">
        <f t="shared" si="6"/>
        <v>MF1</v>
      </c>
      <c r="D84" s="224" t="s">
        <v>232</v>
      </c>
      <c r="E84" s="310">
        <v>2.1163530869999998</v>
      </c>
      <c r="F84" s="310">
        <v>-34.262862310000003</v>
      </c>
      <c r="G84" s="310">
        <v>5.1763874239999996</v>
      </c>
      <c r="H84" s="310">
        <v>0.160694541</v>
      </c>
      <c r="I84" s="312">
        <v>40</v>
      </c>
      <c r="J84" s="313">
        <v>0</v>
      </c>
      <c r="K84" s="313">
        <v>0</v>
      </c>
      <c r="L84" s="313">
        <v>0</v>
      </c>
      <c r="M84" s="314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8" t="str">
        <f t="shared" si="6"/>
        <v>MF2</v>
      </c>
      <c r="D85" s="224" t="s">
        <v>233</v>
      </c>
      <c r="E85" s="310">
        <v>2.248633329</v>
      </c>
      <c r="F85" s="310">
        <v>-34.542843070000004</v>
      </c>
      <c r="G85" s="310">
        <v>5.5545244839999999</v>
      </c>
      <c r="H85" s="310">
        <v>0.14082196299999999</v>
      </c>
      <c r="I85" s="312">
        <v>40</v>
      </c>
      <c r="J85" s="313">
        <v>0</v>
      </c>
      <c r="K85" s="313">
        <v>0</v>
      </c>
      <c r="L85" s="313">
        <v>0</v>
      </c>
      <c r="M85" s="314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8" t="str">
        <f t="shared" si="6"/>
        <v>MF3</v>
      </c>
      <c r="D86" s="224" t="s">
        <v>234</v>
      </c>
      <c r="E86" s="310">
        <v>2.387761791</v>
      </c>
      <c r="F86" s="310">
        <v>-34.721360509999997</v>
      </c>
      <c r="G86" s="310">
        <v>5.8164304019999999</v>
      </c>
      <c r="H86" s="310">
        <v>0.120819368</v>
      </c>
      <c r="I86" s="312">
        <v>40</v>
      </c>
      <c r="J86" s="313">
        <v>0</v>
      </c>
      <c r="K86" s="313">
        <v>0</v>
      </c>
      <c r="L86" s="313">
        <v>0</v>
      </c>
      <c r="M86" s="314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8" t="str">
        <f t="shared" si="6"/>
        <v>MF4</v>
      </c>
      <c r="D87" s="224" t="s">
        <v>235</v>
      </c>
      <c r="E87" s="310">
        <v>2.5187775189999999</v>
      </c>
      <c r="F87" s="310">
        <v>-35.033375419999999</v>
      </c>
      <c r="G87" s="310">
        <v>6.224063396</v>
      </c>
      <c r="H87" s="310">
        <v>0.10107817199999999</v>
      </c>
      <c r="I87" s="312">
        <v>40</v>
      </c>
      <c r="J87" s="313">
        <v>0</v>
      </c>
      <c r="K87" s="313">
        <v>0</v>
      </c>
      <c r="L87" s="313">
        <v>0</v>
      </c>
      <c r="M87" s="314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8" t="str">
        <f t="shared" si="6"/>
        <v>MF5</v>
      </c>
      <c r="D88" s="224" t="s">
        <v>236</v>
      </c>
      <c r="E88" s="310">
        <v>2.656440592</v>
      </c>
      <c r="F88" s="310">
        <v>-35.251692669999997</v>
      </c>
      <c r="G88" s="310">
        <v>6.5182658619999998</v>
      </c>
      <c r="H88" s="310">
        <v>8.1205866000000002E-2</v>
      </c>
      <c r="I88" s="312">
        <v>40</v>
      </c>
      <c r="J88" s="313">
        <v>0</v>
      </c>
      <c r="K88" s="313">
        <v>0</v>
      </c>
      <c r="L88" s="313">
        <v>0</v>
      </c>
      <c r="M88" s="314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8" t="str">
        <f t="shared" si="6"/>
        <v>FM3</v>
      </c>
      <c r="D89" s="224" t="s">
        <v>237</v>
      </c>
      <c r="E89" s="323">
        <v>1.2328654654123199</v>
      </c>
      <c r="F89" s="323">
        <v>-34.721360509999997</v>
      </c>
      <c r="G89" s="323">
        <v>5.8164304019999999</v>
      </c>
      <c r="H89" s="323">
        <v>8.7335193020600194E-2</v>
      </c>
      <c r="I89" s="324">
        <v>40</v>
      </c>
      <c r="J89" s="325">
        <v>-4.0928399400390697E-2</v>
      </c>
      <c r="K89" s="325">
        <v>0.76729203945074098</v>
      </c>
      <c r="L89" s="325">
        <v>-2.23202741619469E-3</v>
      </c>
      <c r="M89" s="326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8" t="str">
        <f t="shared" si="6"/>
        <v>FM4</v>
      </c>
      <c r="D90" s="224" t="s">
        <v>238</v>
      </c>
      <c r="E90" s="319">
        <v>1.0443537680583199</v>
      </c>
      <c r="F90" s="319">
        <v>-35.033375419999999</v>
      </c>
      <c r="G90" s="319">
        <v>6.224063396</v>
      </c>
      <c r="H90" s="319">
        <v>5.0291716040989698E-2</v>
      </c>
      <c r="I90" s="320">
        <v>40</v>
      </c>
      <c r="J90" s="321">
        <v>-5.3583022235768898E-2</v>
      </c>
      <c r="K90" s="321">
        <v>0.99959009039973401</v>
      </c>
      <c r="L90" s="321">
        <v>-2.17584483209612E-3</v>
      </c>
      <c r="M90" s="322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8" t="str">
        <f t="shared" si="6"/>
        <v>HD3</v>
      </c>
      <c r="D91" s="224" t="s">
        <v>239</v>
      </c>
      <c r="E91" s="310">
        <v>2.579251014</v>
      </c>
      <c r="F91" s="310">
        <v>-35.681614400000001</v>
      </c>
      <c r="G91" s="310">
        <v>6.685797612</v>
      </c>
      <c r="H91" s="310">
        <v>0.19955409900000001</v>
      </c>
      <c r="I91" s="312">
        <v>40</v>
      </c>
      <c r="J91" s="313">
        <v>0</v>
      </c>
      <c r="K91" s="313">
        <v>0</v>
      </c>
      <c r="L91" s="313">
        <v>0</v>
      </c>
      <c r="M91" s="314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8" t="str">
        <f t="shared" si="6"/>
        <v>HD4</v>
      </c>
      <c r="D92" s="224" t="s">
        <v>240</v>
      </c>
      <c r="E92" s="310">
        <v>3.0084345560000001</v>
      </c>
      <c r="F92" s="310">
        <v>-36.607845269999999</v>
      </c>
      <c r="G92" s="310">
        <v>7.3211869529999998</v>
      </c>
      <c r="H92" s="310">
        <v>0.154966031</v>
      </c>
      <c r="I92" s="312">
        <v>40</v>
      </c>
      <c r="J92" s="313">
        <v>0</v>
      </c>
      <c r="K92" s="313">
        <v>0</v>
      </c>
      <c r="L92" s="313">
        <v>0</v>
      </c>
      <c r="M92" s="314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241</v>
      </c>
      <c r="E93" s="310">
        <v>1.3010623280670599</v>
      </c>
      <c r="F93" s="310">
        <v>-35.681614400000001</v>
      </c>
      <c r="G93" s="310">
        <v>6.685797612</v>
      </c>
      <c r="H93" s="310">
        <v>0.14092666704225201</v>
      </c>
      <c r="I93" s="312">
        <v>40</v>
      </c>
      <c r="J93" s="313">
        <v>-4.7342808824630003E-2</v>
      </c>
      <c r="K93" s="313">
        <v>0.81416912533326502</v>
      </c>
      <c r="L93" s="313">
        <v>-1.0600643623825999E-3</v>
      </c>
      <c r="M93" s="314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242</v>
      </c>
      <c r="E94" s="327">
        <v>1.2569600366115099</v>
      </c>
      <c r="F94" s="327">
        <v>-36.607845269999999</v>
      </c>
      <c r="G94" s="327">
        <v>7.3211869529999998</v>
      </c>
      <c r="H94" s="327">
        <v>7.7695999446950006E-2</v>
      </c>
      <c r="I94" s="328">
        <v>40</v>
      </c>
      <c r="J94" s="329">
        <v>-6.9682598068340706E-2</v>
      </c>
      <c r="K94" s="329">
        <v>1.13797018307135</v>
      </c>
      <c r="L94" s="329">
        <v>-8.5220021901797499E-4</v>
      </c>
      <c r="M94" s="330">
        <v>0.19210675752294901</v>
      </c>
    </row>
    <row r="95" spans="1:13">
      <c r="A95" s="127" t="s">
        <v>244</v>
      </c>
      <c r="B95" s="127" t="s">
        <v>49</v>
      </c>
      <c r="C95" s="127" t="s">
        <v>313</v>
      </c>
      <c r="D95" s="232" t="s">
        <v>268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7" t="s">
        <v>244</v>
      </c>
      <c r="B96" s="127" t="s">
        <v>54</v>
      </c>
      <c r="C96" s="127" t="s">
        <v>318</v>
      </c>
      <c r="D96" s="232" t="s">
        <v>268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7" t="s">
        <v>244</v>
      </c>
      <c r="B97" s="127" t="s">
        <v>59</v>
      </c>
      <c r="C97" s="127" t="s">
        <v>323</v>
      </c>
      <c r="D97" s="232" t="s">
        <v>268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7" t="s">
        <v>244</v>
      </c>
      <c r="B98" s="127" t="s">
        <v>64</v>
      </c>
      <c r="C98" s="127" t="s">
        <v>328</v>
      </c>
      <c r="D98" s="232" t="s">
        <v>268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7" t="s">
        <v>244</v>
      </c>
      <c r="B99" s="127" t="s">
        <v>17</v>
      </c>
      <c r="C99" s="127" t="s">
        <v>281</v>
      </c>
      <c r="D99" s="232" t="s">
        <v>268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7" t="s">
        <v>244</v>
      </c>
      <c r="B100" s="127" t="s">
        <v>21</v>
      </c>
      <c r="C100" s="127" t="s">
        <v>285</v>
      </c>
      <c r="D100" s="232" t="s">
        <v>268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7" t="s">
        <v>244</v>
      </c>
      <c r="B101" s="127" t="s">
        <v>25</v>
      </c>
      <c r="C101" s="127" t="s">
        <v>289</v>
      </c>
      <c r="D101" s="232" t="s">
        <v>268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7" t="s">
        <v>244</v>
      </c>
      <c r="B102" s="127" t="s">
        <v>29</v>
      </c>
      <c r="C102" s="127" t="s">
        <v>293</v>
      </c>
      <c r="D102" s="232" t="s">
        <v>268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7" t="s">
        <v>244</v>
      </c>
      <c r="B103" s="127" t="s">
        <v>33</v>
      </c>
      <c r="C103" s="127" t="s">
        <v>297</v>
      </c>
      <c r="D103" s="232" t="s">
        <v>268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7" t="s">
        <v>244</v>
      </c>
      <c r="B104" s="127" t="s">
        <v>37</v>
      </c>
      <c r="C104" s="127" t="s">
        <v>301</v>
      </c>
      <c r="D104" s="232" t="s">
        <v>268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7" t="s">
        <v>244</v>
      </c>
      <c r="B105" s="127" t="s">
        <v>41</v>
      </c>
      <c r="C105" s="127" t="s">
        <v>305</v>
      </c>
      <c r="D105" s="232" t="s">
        <v>268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7" t="s">
        <v>244</v>
      </c>
      <c r="B106" s="127" t="s">
        <v>45</v>
      </c>
      <c r="C106" s="127" t="s">
        <v>309</v>
      </c>
      <c r="D106" s="232" t="s">
        <v>268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7" t="s">
        <v>244</v>
      </c>
      <c r="B107" s="127" t="s">
        <v>50</v>
      </c>
      <c r="C107" s="127" t="s">
        <v>314</v>
      </c>
      <c r="D107" s="232" t="s">
        <v>268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7" t="s">
        <v>244</v>
      </c>
      <c r="B108" s="127" t="s">
        <v>55</v>
      </c>
      <c r="C108" s="127" t="s">
        <v>319</v>
      </c>
      <c r="D108" s="232" t="s">
        <v>268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7" t="s">
        <v>244</v>
      </c>
      <c r="B109" s="127" t="s">
        <v>60</v>
      </c>
      <c r="C109" s="127" t="s">
        <v>324</v>
      </c>
      <c r="D109" s="232" t="s">
        <v>268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7" t="s">
        <v>244</v>
      </c>
      <c r="B110" s="127" t="s">
        <v>65</v>
      </c>
      <c r="C110" s="127" t="s">
        <v>329</v>
      </c>
      <c r="D110" s="232" t="s">
        <v>268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7" t="s">
        <v>244</v>
      </c>
      <c r="B111" s="127" t="s">
        <v>5</v>
      </c>
      <c r="C111" s="127" t="s">
        <v>269</v>
      </c>
      <c r="D111" s="232" t="s">
        <v>268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7" t="s">
        <v>244</v>
      </c>
      <c r="B112" s="127" t="s">
        <v>6</v>
      </c>
      <c r="C112" s="127" t="s">
        <v>270</v>
      </c>
      <c r="D112" s="232" t="s">
        <v>268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7" t="s">
        <v>244</v>
      </c>
      <c r="B113" s="127" t="s">
        <v>7</v>
      </c>
      <c r="C113" s="127" t="s">
        <v>271</v>
      </c>
      <c r="D113" s="232" t="s">
        <v>268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7" t="s">
        <v>244</v>
      </c>
      <c r="B114" s="127" t="s">
        <v>8</v>
      </c>
      <c r="C114" s="127" t="s">
        <v>272</v>
      </c>
      <c r="D114" s="232" t="s">
        <v>268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7" t="s">
        <v>244</v>
      </c>
      <c r="B115" s="127" t="s">
        <v>18</v>
      </c>
      <c r="C115" s="127" t="s">
        <v>282</v>
      </c>
      <c r="D115" s="232" t="s">
        <v>268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7" t="s">
        <v>244</v>
      </c>
      <c r="B116" s="127" t="s">
        <v>22</v>
      </c>
      <c r="C116" s="127" t="s">
        <v>286</v>
      </c>
      <c r="D116" s="232" t="s">
        <v>268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7" t="s">
        <v>244</v>
      </c>
      <c r="B117" s="127" t="s">
        <v>26</v>
      </c>
      <c r="C117" s="127" t="s">
        <v>290</v>
      </c>
      <c r="D117" s="232" t="s">
        <v>268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7" t="s">
        <v>244</v>
      </c>
      <c r="B118" s="127" t="s">
        <v>30</v>
      </c>
      <c r="C118" s="127" t="s">
        <v>294</v>
      </c>
      <c r="D118" s="232" t="s">
        <v>268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7" t="s">
        <v>244</v>
      </c>
      <c r="B119" s="127" t="s">
        <v>9</v>
      </c>
      <c r="C119" s="127" t="s">
        <v>273</v>
      </c>
      <c r="D119" s="232" t="s">
        <v>268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7" t="s">
        <v>244</v>
      </c>
      <c r="B120" s="127" t="s">
        <v>11</v>
      </c>
      <c r="C120" s="127" t="s">
        <v>275</v>
      </c>
      <c r="D120" s="232" t="s">
        <v>268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7" t="s">
        <v>244</v>
      </c>
      <c r="B121" s="127" t="s">
        <v>13</v>
      </c>
      <c r="C121" s="127" t="s">
        <v>277</v>
      </c>
      <c r="D121" s="232" t="s">
        <v>268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7" t="s">
        <v>244</v>
      </c>
      <c r="B122" s="127" t="s">
        <v>15</v>
      </c>
      <c r="C122" s="127" t="s">
        <v>279</v>
      </c>
      <c r="D122" s="232" t="s">
        <v>268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7" t="s">
        <v>244</v>
      </c>
      <c r="B123" s="127" t="s">
        <v>51</v>
      </c>
      <c r="C123" s="127" t="s">
        <v>315</v>
      </c>
      <c r="D123" s="232" t="s">
        <v>268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7" t="s">
        <v>244</v>
      </c>
      <c r="B124" s="127" t="s">
        <v>56</v>
      </c>
      <c r="C124" s="127" t="s">
        <v>320</v>
      </c>
      <c r="D124" s="232" t="s">
        <v>268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7" t="s">
        <v>244</v>
      </c>
      <c r="B125" s="127" t="s">
        <v>61</v>
      </c>
      <c r="C125" s="127" t="s">
        <v>325</v>
      </c>
      <c r="D125" s="232" t="s">
        <v>268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7" t="s">
        <v>244</v>
      </c>
      <c r="B126" s="127" t="s">
        <v>66</v>
      </c>
      <c r="C126" s="127" t="s">
        <v>330</v>
      </c>
      <c r="D126" s="232" t="s">
        <v>268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7" t="s">
        <v>244</v>
      </c>
      <c r="B127" s="127" t="s">
        <v>19</v>
      </c>
      <c r="C127" s="127" t="s">
        <v>283</v>
      </c>
      <c r="D127" s="232" t="s">
        <v>268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7" t="s">
        <v>244</v>
      </c>
      <c r="B128" s="127" t="s">
        <v>23</v>
      </c>
      <c r="C128" s="127" t="s">
        <v>287</v>
      </c>
      <c r="D128" s="232" t="s">
        <v>268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7" t="s">
        <v>244</v>
      </c>
      <c r="B129" s="127" t="s">
        <v>27</v>
      </c>
      <c r="C129" s="127" t="s">
        <v>291</v>
      </c>
      <c r="D129" s="232" t="s">
        <v>268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7" t="s">
        <v>244</v>
      </c>
      <c r="B130" s="127" t="s">
        <v>31</v>
      </c>
      <c r="C130" s="127" t="s">
        <v>295</v>
      </c>
      <c r="D130" s="232" t="s">
        <v>268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7" t="s">
        <v>244</v>
      </c>
      <c r="B131" s="127" t="s">
        <v>20</v>
      </c>
      <c r="C131" s="127" t="s">
        <v>284</v>
      </c>
      <c r="D131" s="232" t="s">
        <v>268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7" t="s">
        <v>244</v>
      </c>
      <c r="B132" s="127" t="s">
        <v>24</v>
      </c>
      <c r="C132" s="127" t="s">
        <v>288</v>
      </c>
      <c r="D132" s="232" t="s">
        <v>268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7" t="s">
        <v>244</v>
      </c>
      <c r="B133" s="127" t="s">
        <v>28</v>
      </c>
      <c r="C133" s="127" t="s">
        <v>292</v>
      </c>
      <c r="D133" s="232" t="s">
        <v>268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7" t="s">
        <v>244</v>
      </c>
      <c r="B134" s="127" t="s">
        <v>32</v>
      </c>
      <c r="C134" s="127" t="s">
        <v>296</v>
      </c>
      <c r="D134" s="232" t="s">
        <v>268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7" t="s">
        <v>244</v>
      </c>
      <c r="B135" s="127" t="s">
        <v>34</v>
      </c>
      <c r="C135" s="127" t="s">
        <v>298</v>
      </c>
      <c r="D135" s="232" t="s">
        <v>268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7" t="s">
        <v>244</v>
      </c>
      <c r="B136" s="127" t="s">
        <v>38</v>
      </c>
      <c r="C136" s="127" t="s">
        <v>302</v>
      </c>
      <c r="D136" s="232" t="s">
        <v>268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7" t="s">
        <v>244</v>
      </c>
      <c r="B137" s="127" t="s">
        <v>42</v>
      </c>
      <c r="C137" s="127" t="s">
        <v>306</v>
      </c>
      <c r="D137" s="232" t="s">
        <v>268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7" t="s">
        <v>244</v>
      </c>
      <c r="B138" s="127" t="s">
        <v>46</v>
      </c>
      <c r="C138" s="127" t="s">
        <v>310</v>
      </c>
      <c r="D138" s="232" t="s">
        <v>268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7" t="s">
        <v>244</v>
      </c>
      <c r="B139" s="127" t="s">
        <v>35</v>
      </c>
      <c r="C139" s="127" t="s">
        <v>299</v>
      </c>
      <c r="D139" s="232" t="s">
        <v>268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7" t="s">
        <v>244</v>
      </c>
      <c r="B140" s="127" t="s">
        <v>39</v>
      </c>
      <c r="C140" s="127" t="s">
        <v>303</v>
      </c>
      <c r="D140" s="232" t="s">
        <v>268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7" t="s">
        <v>244</v>
      </c>
      <c r="B141" s="127" t="s">
        <v>43</v>
      </c>
      <c r="C141" s="127" t="s">
        <v>307</v>
      </c>
      <c r="D141" s="232" t="s">
        <v>268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7" t="s">
        <v>244</v>
      </c>
      <c r="B142" s="127" t="s">
        <v>47</v>
      </c>
      <c r="C142" s="127" t="s">
        <v>311</v>
      </c>
      <c r="D142" s="232" t="s">
        <v>268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7" t="s">
        <v>244</v>
      </c>
      <c r="B143" s="127" t="s">
        <v>10</v>
      </c>
      <c r="C143" s="127" t="s">
        <v>274</v>
      </c>
      <c r="D143" s="232" t="s">
        <v>268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7" t="s">
        <v>244</v>
      </c>
      <c r="B144" s="127" t="s">
        <v>12</v>
      </c>
      <c r="C144" s="127" t="s">
        <v>276</v>
      </c>
      <c r="D144" s="232" t="s">
        <v>268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7" t="s">
        <v>244</v>
      </c>
      <c r="B145" s="127" t="s">
        <v>14</v>
      </c>
      <c r="C145" s="127" t="s">
        <v>278</v>
      </c>
      <c r="D145" s="232" t="s">
        <v>268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7" t="s">
        <v>244</v>
      </c>
      <c r="B146" s="127" t="s">
        <v>16</v>
      </c>
      <c r="C146" s="127" t="s">
        <v>280</v>
      </c>
      <c r="D146" s="232" t="s">
        <v>268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7" t="s">
        <v>244</v>
      </c>
      <c r="B147" s="127" t="s">
        <v>36</v>
      </c>
      <c r="C147" s="127" t="s">
        <v>300</v>
      </c>
      <c r="D147" s="232" t="s">
        <v>268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7" t="s">
        <v>244</v>
      </c>
      <c r="B148" s="127" t="s">
        <v>40</v>
      </c>
      <c r="C148" s="127" t="s">
        <v>304</v>
      </c>
      <c r="D148" s="232" t="s">
        <v>268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7" t="s">
        <v>244</v>
      </c>
      <c r="B149" s="127" t="s">
        <v>44</v>
      </c>
      <c r="C149" s="127" t="s">
        <v>308</v>
      </c>
      <c r="D149" s="232" t="s">
        <v>268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7" t="s">
        <v>244</v>
      </c>
      <c r="B150" s="127" t="s">
        <v>48</v>
      </c>
      <c r="C150" s="127" t="s">
        <v>312</v>
      </c>
      <c r="D150" s="232" t="s">
        <v>268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7" t="s">
        <v>244</v>
      </c>
      <c r="B151" s="127" t="s">
        <v>52</v>
      </c>
      <c r="C151" s="127" t="s">
        <v>316</v>
      </c>
      <c r="D151" s="232" t="s">
        <v>268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7" t="s">
        <v>244</v>
      </c>
      <c r="B152" s="127" t="s">
        <v>57</v>
      </c>
      <c r="C152" s="127" t="s">
        <v>321</v>
      </c>
      <c r="D152" s="232" t="s">
        <v>268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7" t="s">
        <v>244</v>
      </c>
      <c r="B153" s="127" t="s">
        <v>62</v>
      </c>
      <c r="C153" s="127" t="s">
        <v>326</v>
      </c>
      <c r="D153" s="232" t="s">
        <v>268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7" t="s">
        <v>244</v>
      </c>
      <c r="B154" s="127" t="s">
        <v>67</v>
      </c>
      <c r="C154" s="127" t="s">
        <v>331</v>
      </c>
      <c r="D154" s="232" t="s">
        <v>268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7" t="s">
        <v>244</v>
      </c>
      <c r="B155" s="127" t="s">
        <v>53</v>
      </c>
      <c r="C155" s="127" t="s">
        <v>317</v>
      </c>
      <c r="D155" s="232" t="s">
        <v>268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7" t="s">
        <v>244</v>
      </c>
      <c r="B156" s="127" t="s">
        <v>58</v>
      </c>
      <c r="C156" s="127" t="s">
        <v>322</v>
      </c>
      <c r="D156" s="232" t="s">
        <v>268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7" t="s">
        <v>244</v>
      </c>
      <c r="B157" s="127" t="s">
        <v>63</v>
      </c>
      <c r="C157" s="127" t="s">
        <v>327</v>
      </c>
      <c r="D157" s="232" t="s">
        <v>268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7" t="s">
        <v>244</v>
      </c>
      <c r="B158" s="127" t="s">
        <v>68</v>
      </c>
      <c r="C158" s="127" t="s">
        <v>332</v>
      </c>
      <c r="D158" s="232" t="s">
        <v>268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Normal="100" workbookViewId="0">
      <selection activeCell="K3" sqref="K3"/>
    </sheetView>
  </sheetViews>
  <sheetFormatPr baseColWidth="10" defaultColWidth="0" defaultRowHeight="12.75" zeroHeight="1"/>
  <cols>
    <col min="1" max="1" width="2.85546875" style="74" customWidth="1"/>
    <col min="2" max="2" width="15.140625" style="74" customWidth="1"/>
    <col min="3" max="3" width="15.42578125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/>
    <row r="2" spans="2:30" ht="23.25">
      <c r="B2" s="83" t="s">
        <v>442</v>
      </c>
    </row>
    <row r="3" spans="2:30" ht="15" customHeight="1">
      <c r="B3" s="83"/>
    </row>
    <row r="4" spans="2:30" ht="15" customHeight="1">
      <c r="B4" s="84" t="s">
        <v>441</v>
      </c>
      <c r="C4" s="62" t="str">
        <f>Netzbetreiber!$D$9</f>
        <v>ESWE Versorgungs AG</v>
      </c>
      <c r="D4" s="75"/>
      <c r="G4" s="75"/>
      <c r="I4" s="75"/>
      <c r="J4" s="76"/>
      <c r="M4" s="85" t="s">
        <v>537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>
      <c r="B5" s="86" t="s">
        <v>440</v>
      </c>
      <c r="C5" s="63" t="str">
        <f>Netzbetreiber!D28</f>
        <v>Angaben gelten für alle Netzgebiete</v>
      </c>
      <c r="D5" s="37"/>
      <c r="E5" s="75"/>
      <c r="F5" s="75"/>
      <c r="G5" s="75"/>
      <c r="I5" s="75"/>
      <c r="J5" s="75"/>
      <c r="K5" s="75"/>
      <c r="L5" s="75"/>
      <c r="M5" s="87" t="s">
        <v>506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>
      <c r="B6" s="84" t="s">
        <v>438</v>
      </c>
      <c r="C6" s="353">
        <f>Netzbetreiber!$D$11</f>
        <v>9870006600000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>
      <c r="B7" s="84" t="s">
        <v>132</v>
      </c>
      <c r="C7" s="57">
        <f>Netzbetreiber!$D$6</f>
        <v>45383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91" t="s">
        <v>454</v>
      </c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3"/>
    </row>
    <row r="9" spans="2:30" ht="15.75" thickBot="1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463</v>
      </c>
      <c r="N9" s="90" t="s">
        <v>368</v>
      </c>
      <c r="O9" s="91" t="s">
        <v>369</v>
      </c>
      <c r="P9" s="91" t="s">
        <v>370</v>
      </c>
      <c r="Q9" s="91" t="s">
        <v>371</v>
      </c>
      <c r="R9" s="91" t="s">
        <v>372</v>
      </c>
      <c r="S9" s="91" t="s">
        <v>373</v>
      </c>
      <c r="T9" s="91" t="s">
        <v>374</v>
      </c>
      <c r="U9" s="91" t="s">
        <v>375</v>
      </c>
      <c r="V9" s="91" t="s">
        <v>376</v>
      </c>
      <c r="W9" s="91" t="s">
        <v>377</v>
      </c>
      <c r="X9" s="91" t="s">
        <v>378</v>
      </c>
      <c r="Y9" s="91" t="s">
        <v>379</v>
      </c>
      <c r="Z9" s="91" t="s">
        <v>380</v>
      </c>
      <c r="AA9" s="91" t="s">
        <v>381</v>
      </c>
      <c r="AB9" s="91" t="s">
        <v>382</v>
      </c>
      <c r="AC9" s="92" t="s">
        <v>383</v>
      </c>
      <c r="AD9" s="92" t="s">
        <v>425</v>
      </c>
    </row>
    <row r="10" spans="2:30" ht="72" customHeight="1" thickBot="1">
      <c r="B10" s="396" t="s">
        <v>581</v>
      </c>
      <c r="C10" s="397"/>
      <c r="D10" s="93">
        <v>2</v>
      </c>
      <c r="E10" s="94" t="str">
        <f>IF(ISERROR(HLOOKUP(E$11,$M$9:$AD$35,$D10,0)),"",HLOOKUP(E$11,$M$9:$AD$35,$D10,0))</f>
        <v/>
      </c>
      <c r="F10" s="394" t="s">
        <v>394</v>
      </c>
      <c r="G10" s="394"/>
      <c r="H10" s="394"/>
      <c r="I10" s="394"/>
      <c r="J10" s="394"/>
      <c r="K10" s="394"/>
      <c r="L10" s="395"/>
      <c r="M10" s="95" t="s">
        <v>464</v>
      </c>
      <c r="N10" s="96" t="s">
        <v>465</v>
      </c>
      <c r="O10" s="97" t="s">
        <v>466</v>
      </c>
      <c r="P10" s="98" t="s">
        <v>467</v>
      </c>
      <c r="Q10" s="98" t="s">
        <v>468</v>
      </c>
      <c r="R10" s="98" t="s">
        <v>469</v>
      </c>
      <c r="S10" s="98" t="s">
        <v>470</v>
      </c>
      <c r="T10" s="98" t="s">
        <v>471</v>
      </c>
      <c r="U10" s="98" t="s">
        <v>472</v>
      </c>
      <c r="V10" s="98" t="s">
        <v>473</v>
      </c>
      <c r="W10" s="98" t="s">
        <v>474</v>
      </c>
      <c r="X10" s="98" t="s">
        <v>475</v>
      </c>
      <c r="Y10" s="98" t="s">
        <v>476</v>
      </c>
      <c r="Z10" s="98" t="s">
        <v>477</v>
      </c>
      <c r="AA10" s="98" t="s">
        <v>478</v>
      </c>
      <c r="AB10" s="98" t="s">
        <v>479</v>
      </c>
      <c r="AC10" s="99" t="s">
        <v>480</v>
      </c>
      <c r="AD10" s="100" t="s">
        <v>426</v>
      </c>
    </row>
    <row r="11" spans="2:30" ht="15.75" thickBot="1">
      <c r="B11" s="101" t="s">
        <v>417</v>
      </c>
      <c r="C11" s="102"/>
      <c r="D11" s="103">
        <v>3</v>
      </c>
      <c r="E11" s="104"/>
      <c r="F11" s="105" t="s">
        <v>385</v>
      </c>
      <c r="G11" s="106" t="s">
        <v>386</v>
      </c>
      <c r="H11" s="106" t="s">
        <v>387</v>
      </c>
      <c r="I11" s="106" t="s">
        <v>388</v>
      </c>
      <c r="J11" s="106" t="s">
        <v>389</v>
      </c>
      <c r="K11" s="106" t="s">
        <v>390</v>
      </c>
      <c r="L11" s="107" t="s">
        <v>391</v>
      </c>
      <c r="M11" s="70">
        <v>1</v>
      </c>
      <c r="N11" s="71">
        <v>0</v>
      </c>
      <c r="O11" s="72">
        <v>0</v>
      </c>
      <c r="P11" s="72">
        <v>0</v>
      </c>
      <c r="Q11" s="72">
        <v>0</v>
      </c>
      <c r="R11" s="72">
        <v>1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0">
        <v>0</v>
      </c>
    </row>
    <row r="12" spans="2:30" ht="15">
      <c r="B12" s="108" t="s">
        <v>395</v>
      </c>
      <c r="C12" s="109"/>
      <c r="D12" s="110">
        <v>4</v>
      </c>
      <c r="E12" s="307">
        <f>MIN(SUMPRODUCT($M$11:$AD$11,M12:AD12),1)</f>
        <v>1</v>
      </c>
      <c r="F12" s="304" t="s">
        <v>391</v>
      </c>
      <c r="G12" s="77" t="s">
        <v>391</v>
      </c>
      <c r="H12" s="77" t="s">
        <v>391</v>
      </c>
      <c r="I12" s="77" t="s">
        <v>391</v>
      </c>
      <c r="J12" s="77" t="s">
        <v>391</v>
      </c>
      <c r="K12" s="77" t="s">
        <v>391</v>
      </c>
      <c r="L12" s="78" t="s">
        <v>391</v>
      </c>
      <c r="M12" s="111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7">
        <v>1</v>
      </c>
    </row>
    <row r="13" spans="2:30" ht="15">
      <c r="B13" s="115" t="s">
        <v>396</v>
      </c>
      <c r="C13" s="116"/>
      <c r="D13" s="110">
        <v>5</v>
      </c>
      <c r="E13" s="308">
        <f t="shared" ref="E13:E35" si="0">MIN(SUMPRODUCT($M$11:$AD$11,M13:AD13),1)</f>
        <v>0</v>
      </c>
      <c r="F13" s="305" t="s">
        <v>391</v>
      </c>
      <c r="G13" s="79" t="s">
        <v>391</v>
      </c>
      <c r="H13" s="79" t="s">
        <v>391</v>
      </c>
      <c r="I13" s="79" t="s">
        <v>391</v>
      </c>
      <c r="J13" s="79" t="s">
        <v>391</v>
      </c>
      <c r="K13" s="79" t="s">
        <v>391</v>
      </c>
      <c r="L13" s="80" t="s">
        <v>391</v>
      </c>
      <c r="M13" s="111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8"/>
    </row>
    <row r="14" spans="2:30" ht="15">
      <c r="B14" s="115" t="s">
        <v>397</v>
      </c>
      <c r="C14" s="116"/>
      <c r="D14" s="110">
        <v>6</v>
      </c>
      <c r="E14" s="308">
        <f t="shared" si="0"/>
        <v>0</v>
      </c>
      <c r="F14" s="305" t="s">
        <v>391</v>
      </c>
      <c r="G14" s="79" t="s">
        <v>398</v>
      </c>
      <c r="H14" s="79" t="s">
        <v>398</v>
      </c>
      <c r="I14" s="79" t="s">
        <v>398</v>
      </c>
      <c r="J14" s="79" t="s">
        <v>398</v>
      </c>
      <c r="K14" s="79" t="s">
        <v>398</v>
      </c>
      <c r="L14" s="80" t="s">
        <v>398</v>
      </c>
      <c r="M14" s="111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8"/>
    </row>
    <row r="15" spans="2:30" ht="15">
      <c r="B15" s="115" t="s">
        <v>399</v>
      </c>
      <c r="C15" s="116"/>
      <c r="D15" s="110">
        <v>7</v>
      </c>
      <c r="E15" s="308">
        <f t="shared" si="0"/>
        <v>0</v>
      </c>
      <c r="F15" s="305" t="s">
        <v>398</v>
      </c>
      <c r="G15" s="79" t="s">
        <v>390</v>
      </c>
      <c r="H15" s="79" t="s">
        <v>398</v>
      </c>
      <c r="I15" s="79" t="s">
        <v>398</v>
      </c>
      <c r="J15" s="79" t="s">
        <v>398</v>
      </c>
      <c r="K15" s="79" t="s">
        <v>398</v>
      </c>
      <c r="L15" s="80" t="s">
        <v>398</v>
      </c>
      <c r="M15" s="111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8"/>
    </row>
    <row r="16" spans="2:30" ht="15">
      <c r="B16" s="120" t="s">
        <v>411</v>
      </c>
      <c r="C16" s="116"/>
      <c r="D16" s="110">
        <v>8</v>
      </c>
      <c r="E16" s="308">
        <f t="shared" si="0"/>
        <v>1</v>
      </c>
      <c r="F16" s="305" t="s">
        <v>398</v>
      </c>
      <c r="G16" s="79" t="s">
        <v>398</v>
      </c>
      <c r="H16" s="79" t="s">
        <v>398</v>
      </c>
      <c r="I16" s="79" t="s">
        <v>398</v>
      </c>
      <c r="J16" s="79" t="s">
        <v>391</v>
      </c>
      <c r="K16" s="79" t="s">
        <v>398</v>
      </c>
      <c r="L16" s="80" t="s">
        <v>398</v>
      </c>
      <c r="M16" s="111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8">
        <v>1</v>
      </c>
    </row>
    <row r="17" spans="2:30" ht="15">
      <c r="B17" s="120" t="s">
        <v>412</v>
      </c>
      <c r="C17" s="116"/>
      <c r="D17" s="110">
        <v>9</v>
      </c>
      <c r="E17" s="308">
        <f t="shared" si="0"/>
        <v>1</v>
      </c>
      <c r="F17" s="305" t="s">
        <v>398</v>
      </c>
      <c r="G17" s="79" t="s">
        <v>398</v>
      </c>
      <c r="H17" s="79" t="s">
        <v>398</v>
      </c>
      <c r="I17" s="79" t="s">
        <v>398</v>
      </c>
      <c r="J17" s="79" t="s">
        <v>398</v>
      </c>
      <c r="K17" s="79" t="s">
        <v>398</v>
      </c>
      <c r="L17" s="80" t="s">
        <v>391</v>
      </c>
      <c r="M17" s="111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8">
        <v>1</v>
      </c>
    </row>
    <row r="18" spans="2:30" ht="15">
      <c r="B18" s="120" t="s">
        <v>413</v>
      </c>
      <c r="C18" s="116"/>
      <c r="D18" s="110">
        <v>10</v>
      </c>
      <c r="E18" s="308">
        <f t="shared" si="0"/>
        <v>1</v>
      </c>
      <c r="F18" s="305" t="s">
        <v>391</v>
      </c>
      <c r="G18" s="79" t="s">
        <v>398</v>
      </c>
      <c r="H18" s="79" t="s">
        <v>398</v>
      </c>
      <c r="I18" s="79" t="s">
        <v>398</v>
      </c>
      <c r="J18" s="79" t="s">
        <v>398</v>
      </c>
      <c r="K18" s="79" t="s">
        <v>398</v>
      </c>
      <c r="L18" s="80" t="s">
        <v>398</v>
      </c>
      <c r="M18" s="111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8">
        <v>1</v>
      </c>
    </row>
    <row r="19" spans="2:30" ht="15">
      <c r="B19" s="332" t="s">
        <v>649</v>
      </c>
      <c r="C19" s="333"/>
      <c r="D19" s="110"/>
      <c r="E19" s="308">
        <v>1</v>
      </c>
      <c r="F19" s="305" t="s">
        <v>391</v>
      </c>
      <c r="G19" s="79" t="s">
        <v>391</v>
      </c>
      <c r="H19" s="79" t="s">
        <v>391</v>
      </c>
      <c r="I19" s="79" t="s">
        <v>391</v>
      </c>
      <c r="J19" s="79" t="s">
        <v>391</v>
      </c>
      <c r="K19" s="79" t="s">
        <v>391</v>
      </c>
      <c r="L19" s="80" t="s">
        <v>391</v>
      </c>
      <c r="M19" s="111"/>
      <c r="N19" s="117"/>
      <c r="O19" s="118"/>
      <c r="P19" s="118"/>
      <c r="Q19" s="118">
        <v>1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68"/>
    </row>
    <row r="20" spans="2:30" ht="15">
      <c r="B20" s="120" t="s">
        <v>400</v>
      </c>
      <c r="C20" s="116"/>
      <c r="D20" s="110">
        <v>11</v>
      </c>
      <c r="E20" s="308">
        <f t="shared" si="0"/>
        <v>1</v>
      </c>
      <c r="F20" s="305" t="s">
        <v>391</v>
      </c>
      <c r="G20" s="79" t="s">
        <v>391</v>
      </c>
      <c r="H20" s="79" t="s">
        <v>391</v>
      </c>
      <c r="I20" s="79" t="s">
        <v>391</v>
      </c>
      <c r="J20" s="79" t="s">
        <v>391</v>
      </c>
      <c r="K20" s="79" t="s">
        <v>391</v>
      </c>
      <c r="L20" s="80" t="s">
        <v>391</v>
      </c>
      <c r="M20" s="111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8">
        <v>1</v>
      </c>
    </row>
    <row r="21" spans="2:30" ht="15">
      <c r="B21" s="120" t="s">
        <v>647</v>
      </c>
      <c r="C21" s="116"/>
      <c r="D21" s="110">
        <v>12</v>
      </c>
      <c r="E21" s="308">
        <f t="shared" si="0"/>
        <v>1</v>
      </c>
      <c r="F21" s="305" t="s">
        <v>398</v>
      </c>
      <c r="G21" s="79" t="s">
        <v>398</v>
      </c>
      <c r="H21" s="79" t="s">
        <v>398</v>
      </c>
      <c r="I21" s="79" t="s">
        <v>391</v>
      </c>
      <c r="J21" s="79" t="s">
        <v>398</v>
      </c>
      <c r="K21" s="79" t="s">
        <v>398</v>
      </c>
      <c r="L21" s="80" t="s">
        <v>398</v>
      </c>
      <c r="M21" s="111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8">
        <v>1</v>
      </c>
    </row>
    <row r="22" spans="2:30" ht="15">
      <c r="B22" s="120" t="s">
        <v>414</v>
      </c>
      <c r="C22" s="116"/>
      <c r="D22" s="110">
        <v>13</v>
      </c>
      <c r="E22" s="308">
        <f t="shared" si="0"/>
        <v>1</v>
      </c>
      <c r="F22" s="305" t="s">
        <v>398</v>
      </c>
      <c r="G22" s="79" t="s">
        <v>398</v>
      </c>
      <c r="H22" s="79" t="s">
        <v>398</v>
      </c>
      <c r="I22" s="79" t="s">
        <v>398</v>
      </c>
      <c r="J22" s="79" t="s">
        <v>398</v>
      </c>
      <c r="K22" s="79" t="s">
        <v>398</v>
      </c>
      <c r="L22" s="80" t="s">
        <v>391</v>
      </c>
      <c r="M22" s="111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8">
        <v>1</v>
      </c>
    </row>
    <row r="23" spans="2:30" ht="15">
      <c r="B23" s="120" t="s">
        <v>415</v>
      </c>
      <c r="C23" s="116"/>
      <c r="D23" s="110">
        <v>14</v>
      </c>
      <c r="E23" s="308">
        <f t="shared" si="0"/>
        <v>1</v>
      </c>
      <c r="F23" s="305" t="s">
        <v>391</v>
      </c>
      <c r="G23" s="79" t="s">
        <v>398</v>
      </c>
      <c r="H23" s="79" t="s">
        <v>398</v>
      </c>
      <c r="I23" s="79" t="s">
        <v>398</v>
      </c>
      <c r="J23" s="79" t="s">
        <v>398</v>
      </c>
      <c r="K23" s="79" t="s">
        <v>398</v>
      </c>
      <c r="L23" s="80" t="s">
        <v>398</v>
      </c>
      <c r="M23" s="111">
        <v>1</v>
      </c>
      <c r="N23" s="117">
        <v>1</v>
      </c>
      <c r="O23" s="118">
        <v>1</v>
      </c>
      <c r="P23" s="118">
        <v>1</v>
      </c>
      <c r="Q23" s="118">
        <v>1</v>
      </c>
      <c r="R23" s="118">
        <v>1</v>
      </c>
      <c r="S23" s="118">
        <v>1</v>
      </c>
      <c r="T23" s="118">
        <v>1</v>
      </c>
      <c r="U23" s="118">
        <v>1</v>
      </c>
      <c r="V23" s="118">
        <v>1</v>
      </c>
      <c r="W23" s="118">
        <v>1</v>
      </c>
      <c r="X23" s="118">
        <v>1</v>
      </c>
      <c r="Y23" s="118">
        <v>1</v>
      </c>
      <c r="Z23" s="118">
        <v>1</v>
      </c>
      <c r="AA23" s="118">
        <v>1</v>
      </c>
      <c r="AB23" s="118">
        <v>1</v>
      </c>
      <c r="AC23" s="119">
        <v>1</v>
      </c>
      <c r="AD23" s="68">
        <v>1</v>
      </c>
    </row>
    <row r="24" spans="2:30" ht="15">
      <c r="B24" s="115" t="s">
        <v>416</v>
      </c>
      <c r="C24" s="116"/>
      <c r="D24" s="110">
        <v>15</v>
      </c>
      <c r="E24" s="308">
        <f t="shared" si="0"/>
        <v>1</v>
      </c>
      <c r="F24" s="305" t="s">
        <v>398</v>
      </c>
      <c r="G24" s="79" t="s">
        <v>398</v>
      </c>
      <c r="H24" s="79" t="s">
        <v>398</v>
      </c>
      <c r="I24" s="79" t="s">
        <v>391</v>
      </c>
      <c r="J24" s="79" t="s">
        <v>398</v>
      </c>
      <c r="K24" s="79" t="s">
        <v>398</v>
      </c>
      <c r="L24" s="80" t="s">
        <v>398</v>
      </c>
      <c r="M24" s="111"/>
      <c r="N24" s="117"/>
      <c r="O24" s="118"/>
      <c r="P24" s="118">
        <v>1</v>
      </c>
      <c r="Q24" s="118"/>
      <c r="R24" s="118">
        <v>1</v>
      </c>
      <c r="S24" s="118"/>
      <c r="T24" s="118">
        <v>1</v>
      </c>
      <c r="U24" s="118">
        <v>1</v>
      </c>
      <c r="V24" s="118">
        <v>1</v>
      </c>
      <c r="W24" s="118"/>
      <c r="X24" s="118"/>
      <c r="Y24" s="118"/>
      <c r="Z24" s="118">
        <v>1</v>
      </c>
      <c r="AA24" s="118"/>
      <c r="AB24" s="118"/>
      <c r="AC24" s="119"/>
      <c r="AD24" s="68"/>
    </row>
    <row r="25" spans="2:30" ht="15">
      <c r="B25" s="115" t="s">
        <v>401</v>
      </c>
      <c r="C25" s="116"/>
      <c r="D25" s="110">
        <v>16</v>
      </c>
      <c r="E25" s="308">
        <f t="shared" si="0"/>
        <v>0</v>
      </c>
      <c r="F25" s="305" t="s">
        <v>391</v>
      </c>
      <c r="G25" s="79" t="s">
        <v>391</v>
      </c>
      <c r="H25" s="79" t="s">
        <v>391</v>
      </c>
      <c r="I25" s="79" t="s">
        <v>391</v>
      </c>
      <c r="J25" s="79" t="s">
        <v>391</v>
      </c>
      <c r="K25" s="79" t="s">
        <v>391</v>
      </c>
      <c r="L25" s="80" t="s">
        <v>391</v>
      </c>
      <c r="M25" s="111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9"/>
      <c r="AD25" s="68"/>
    </row>
    <row r="26" spans="2:30" ht="15">
      <c r="B26" s="115" t="s">
        <v>402</v>
      </c>
      <c r="C26" s="116"/>
      <c r="D26" s="110">
        <v>17</v>
      </c>
      <c r="E26" s="308">
        <f t="shared" si="0"/>
        <v>0</v>
      </c>
      <c r="F26" s="305" t="s">
        <v>391</v>
      </c>
      <c r="G26" s="79" t="s">
        <v>391</v>
      </c>
      <c r="H26" s="79" t="s">
        <v>391</v>
      </c>
      <c r="I26" s="79" t="s">
        <v>391</v>
      </c>
      <c r="J26" s="79" t="s">
        <v>391</v>
      </c>
      <c r="K26" s="79" t="s">
        <v>391</v>
      </c>
      <c r="L26" s="80" t="s">
        <v>391</v>
      </c>
      <c r="M26" s="111"/>
      <c r="N26" s="117"/>
      <c r="O26" s="118"/>
      <c r="P26" s="118">
        <v>1</v>
      </c>
      <c r="Q26" s="118"/>
      <c r="R26" s="118"/>
      <c r="S26" s="118"/>
      <c r="T26" s="118"/>
      <c r="U26" s="118"/>
      <c r="V26" s="118"/>
      <c r="W26" s="118"/>
      <c r="X26" s="118"/>
      <c r="Y26" s="118"/>
      <c r="Z26" s="118">
        <v>1</v>
      </c>
      <c r="AA26" s="118"/>
      <c r="AB26" s="118"/>
      <c r="AC26" s="119"/>
      <c r="AD26" s="68"/>
    </row>
    <row r="27" spans="2:30" ht="15">
      <c r="B27" s="332" t="s">
        <v>648</v>
      </c>
      <c r="C27" s="333"/>
      <c r="D27" s="110"/>
      <c r="E27" s="308">
        <v>1</v>
      </c>
      <c r="F27" s="305" t="s">
        <v>391</v>
      </c>
      <c r="G27" s="79" t="s">
        <v>391</v>
      </c>
      <c r="H27" s="79" t="s">
        <v>391</v>
      </c>
      <c r="I27" s="79" t="s">
        <v>391</v>
      </c>
      <c r="J27" s="79" t="s">
        <v>391</v>
      </c>
      <c r="K27" s="79" t="s">
        <v>391</v>
      </c>
      <c r="L27" s="80" t="s">
        <v>391</v>
      </c>
      <c r="M27" s="111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>
        <v>1</v>
      </c>
      <c r="AD27" s="68"/>
    </row>
    <row r="28" spans="2:30" ht="15">
      <c r="B28" s="120" t="s">
        <v>403</v>
      </c>
      <c r="C28" s="116"/>
      <c r="D28" s="110">
        <v>18</v>
      </c>
      <c r="E28" s="308">
        <f t="shared" si="0"/>
        <v>1</v>
      </c>
      <c r="F28" s="305" t="s">
        <v>391</v>
      </c>
      <c r="G28" s="79" t="s">
        <v>391</v>
      </c>
      <c r="H28" s="79" t="s">
        <v>391</v>
      </c>
      <c r="I28" s="79" t="s">
        <v>391</v>
      </c>
      <c r="J28" s="79" t="s">
        <v>391</v>
      </c>
      <c r="K28" s="79" t="s">
        <v>391</v>
      </c>
      <c r="L28" s="80" t="s">
        <v>391</v>
      </c>
      <c r="M28" s="111">
        <v>1</v>
      </c>
      <c r="N28" s="117">
        <v>1</v>
      </c>
      <c r="O28" s="118">
        <v>1</v>
      </c>
      <c r="P28" s="118">
        <v>1</v>
      </c>
      <c r="Q28" s="118">
        <v>1</v>
      </c>
      <c r="R28" s="118">
        <v>1</v>
      </c>
      <c r="S28" s="118">
        <v>1</v>
      </c>
      <c r="T28" s="118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1</v>
      </c>
      <c r="Z28" s="118">
        <v>1</v>
      </c>
      <c r="AA28" s="118">
        <v>1</v>
      </c>
      <c r="AB28" s="118">
        <v>1</v>
      </c>
      <c r="AC28" s="119">
        <v>1</v>
      </c>
      <c r="AD28" s="68">
        <v>1</v>
      </c>
    </row>
    <row r="29" spans="2:30" s="339" customFormat="1" ht="15">
      <c r="B29" s="332" t="s">
        <v>404</v>
      </c>
      <c r="C29" s="333"/>
      <c r="D29" s="334">
        <v>19</v>
      </c>
      <c r="E29" s="335">
        <v>1</v>
      </c>
      <c r="F29" s="305" t="s">
        <v>391</v>
      </c>
      <c r="G29" s="305" t="s">
        <v>391</v>
      </c>
      <c r="H29" s="305" t="s">
        <v>391</v>
      </c>
      <c r="I29" s="305" t="s">
        <v>391</v>
      </c>
      <c r="J29" s="305" t="s">
        <v>391</v>
      </c>
      <c r="K29" s="305" t="s">
        <v>391</v>
      </c>
      <c r="L29" s="305" t="s">
        <v>391</v>
      </c>
      <c r="M29" s="111"/>
      <c r="N29" s="336">
        <v>1</v>
      </c>
      <c r="O29" s="337">
        <v>1</v>
      </c>
      <c r="P29" s="337"/>
      <c r="Q29" s="337"/>
      <c r="R29" s="337"/>
      <c r="S29" s="337">
        <v>1</v>
      </c>
      <c r="T29" s="337"/>
      <c r="U29" s="337"/>
      <c r="V29" s="337"/>
      <c r="W29" s="337">
        <v>1</v>
      </c>
      <c r="X29" s="337">
        <v>1</v>
      </c>
      <c r="Y29" s="337">
        <v>1</v>
      </c>
      <c r="Z29" s="337"/>
      <c r="AA29" s="337">
        <v>1</v>
      </c>
      <c r="AB29" s="337">
        <v>1</v>
      </c>
      <c r="AC29" s="338">
        <v>1</v>
      </c>
      <c r="AD29" s="68"/>
    </row>
    <row r="30" spans="2:30" ht="15">
      <c r="B30" s="115" t="s">
        <v>405</v>
      </c>
      <c r="C30" s="116"/>
      <c r="D30" s="110">
        <v>20</v>
      </c>
      <c r="E30" s="308">
        <f t="shared" si="0"/>
        <v>0</v>
      </c>
      <c r="F30" s="305" t="s">
        <v>391</v>
      </c>
      <c r="G30" s="79" t="s">
        <v>391</v>
      </c>
      <c r="H30" s="79" t="s">
        <v>391</v>
      </c>
      <c r="I30" s="79" t="s">
        <v>391</v>
      </c>
      <c r="J30" s="79" t="s">
        <v>391</v>
      </c>
      <c r="K30" s="79" t="s">
        <v>391</v>
      </c>
      <c r="L30" s="80" t="s">
        <v>391</v>
      </c>
      <c r="M30" s="111"/>
      <c r="N30" s="117"/>
      <c r="O30" s="118"/>
      <c r="P30" s="118">
        <v>1</v>
      </c>
      <c r="Q30" s="118"/>
      <c r="R30" s="118"/>
      <c r="S30" s="118"/>
      <c r="T30" s="118">
        <v>1</v>
      </c>
      <c r="U30" s="118">
        <v>1</v>
      </c>
      <c r="V30" s="118">
        <v>1</v>
      </c>
      <c r="W30" s="118"/>
      <c r="X30" s="118"/>
      <c r="Y30" s="118"/>
      <c r="Z30" s="118">
        <v>1</v>
      </c>
      <c r="AA30" s="118"/>
      <c r="AB30" s="118"/>
      <c r="AC30" s="119"/>
      <c r="AD30" s="68"/>
    </row>
    <row r="31" spans="2:30" ht="15">
      <c r="B31" s="115" t="s">
        <v>406</v>
      </c>
      <c r="C31" s="116"/>
      <c r="D31" s="110">
        <v>21</v>
      </c>
      <c r="E31" s="308">
        <f t="shared" si="0"/>
        <v>0</v>
      </c>
      <c r="F31" s="305" t="s">
        <v>398</v>
      </c>
      <c r="G31" s="79" t="s">
        <v>398</v>
      </c>
      <c r="H31" s="79" t="s">
        <v>391</v>
      </c>
      <c r="I31" s="79" t="s">
        <v>398</v>
      </c>
      <c r="J31" s="79" t="s">
        <v>398</v>
      </c>
      <c r="K31" s="79" t="s">
        <v>398</v>
      </c>
      <c r="L31" s="80" t="s">
        <v>398</v>
      </c>
      <c r="M31" s="111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>
        <v>1</v>
      </c>
      <c r="Y31" s="118"/>
      <c r="Z31" s="118"/>
      <c r="AA31" s="118"/>
      <c r="AB31" s="118"/>
      <c r="AC31" s="119"/>
      <c r="AD31" s="68"/>
    </row>
    <row r="32" spans="2:30" ht="15">
      <c r="B32" s="115" t="s">
        <v>407</v>
      </c>
      <c r="C32" s="116"/>
      <c r="D32" s="110">
        <v>22</v>
      </c>
      <c r="E32" s="308">
        <f t="shared" si="0"/>
        <v>0</v>
      </c>
      <c r="F32" s="305" t="s">
        <v>390</v>
      </c>
      <c r="G32" s="79" t="s">
        <v>390</v>
      </c>
      <c r="H32" s="79" t="s">
        <v>390</v>
      </c>
      <c r="I32" s="79" t="s">
        <v>390</v>
      </c>
      <c r="J32" s="79" t="s">
        <v>390</v>
      </c>
      <c r="K32" s="79" t="s">
        <v>390</v>
      </c>
      <c r="L32" s="80" t="s">
        <v>391</v>
      </c>
      <c r="M32" s="111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9"/>
      <c r="AD32" s="68"/>
    </row>
    <row r="33" spans="2:30" ht="15">
      <c r="B33" s="120" t="s">
        <v>408</v>
      </c>
      <c r="C33" s="116"/>
      <c r="D33" s="110">
        <v>23</v>
      </c>
      <c r="E33" s="308">
        <f t="shared" si="0"/>
        <v>1</v>
      </c>
      <c r="F33" s="305" t="s">
        <v>391</v>
      </c>
      <c r="G33" s="79" t="s">
        <v>391</v>
      </c>
      <c r="H33" s="79" t="s">
        <v>391</v>
      </c>
      <c r="I33" s="79" t="s">
        <v>391</v>
      </c>
      <c r="J33" s="79" t="s">
        <v>391</v>
      </c>
      <c r="K33" s="79" t="s">
        <v>391</v>
      </c>
      <c r="L33" s="80" t="s">
        <v>391</v>
      </c>
      <c r="M33" s="111">
        <v>1</v>
      </c>
      <c r="N33" s="117">
        <v>1</v>
      </c>
      <c r="O33" s="118">
        <v>1</v>
      </c>
      <c r="P33" s="118">
        <v>1</v>
      </c>
      <c r="Q33" s="118">
        <v>1</v>
      </c>
      <c r="R33" s="118">
        <v>1</v>
      </c>
      <c r="S33" s="118">
        <v>1</v>
      </c>
      <c r="T33" s="118">
        <v>1</v>
      </c>
      <c r="U33" s="118">
        <v>1</v>
      </c>
      <c r="V33" s="118">
        <v>1</v>
      </c>
      <c r="W33" s="118">
        <v>1</v>
      </c>
      <c r="X33" s="118">
        <v>1</v>
      </c>
      <c r="Y33" s="118">
        <v>1</v>
      </c>
      <c r="Z33" s="118">
        <v>1</v>
      </c>
      <c r="AA33" s="118">
        <v>1</v>
      </c>
      <c r="AB33" s="118">
        <v>1</v>
      </c>
      <c r="AC33" s="119">
        <v>1</v>
      </c>
      <c r="AD33" s="68">
        <v>1</v>
      </c>
    </row>
    <row r="34" spans="2:30" ht="15">
      <c r="B34" s="120" t="s">
        <v>409</v>
      </c>
      <c r="C34" s="116"/>
      <c r="D34" s="110">
        <v>24</v>
      </c>
      <c r="E34" s="308">
        <f t="shared" si="0"/>
        <v>1</v>
      </c>
      <c r="F34" s="305" t="s">
        <v>391</v>
      </c>
      <c r="G34" s="79" t="s">
        <v>391</v>
      </c>
      <c r="H34" s="79" t="s">
        <v>391</v>
      </c>
      <c r="I34" s="79" t="s">
        <v>391</v>
      </c>
      <c r="J34" s="79" t="s">
        <v>391</v>
      </c>
      <c r="K34" s="79" t="s">
        <v>391</v>
      </c>
      <c r="L34" s="80" t="s">
        <v>391</v>
      </c>
      <c r="M34" s="111">
        <v>1</v>
      </c>
      <c r="N34" s="117">
        <v>1</v>
      </c>
      <c r="O34" s="118">
        <v>1</v>
      </c>
      <c r="P34" s="118">
        <v>1</v>
      </c>
      <c r="Q34" s="118">
        <v>1</v>
      </c>
      <c r="R34" s="118">
        <v>1</v>
      </c>
      <c r="S34" s="118">
        <v>1</v>
      </c>
      <c r="T34" s="118">
        <v>1</v>
      </c>
      <c r="U34" s="118">
        <v>1</v>
      </c>
      <c r="V34" s="118">
        <v>1</v>
      </c>
      <c r="W34" s="118">
        <v>1</v>
      </c>
      <c r="X34" s="118">
        <v>1</v>
      </c>
      <c r="Y34" s="118">
        <v>1</v>
      </c>
      <c r="Z34" s="118">
        <v>1</v>
      </c>
      <c r="AA34" s="118">
        <v>1</v>
      </c>
      <c r="AB34" s="118">
        <v>1</v>
      </c>
      <c r="AC34" s="119">
        <v>1</v>
      </c>
      <c r="AD34" s="68">
        <v>1</v>
      </c>
    </row>
    <row r="35" spans="2:30" ht="15.75" thickBot="1">
      <c r="B35" s="121" t="s">
        <v>410</v>
      </c>
      <c r="C35" s="122"/>
      <c r="D35" s="123">
        <v>25</v>
      </c>
      <c r="E35" s="309">
        <f t="shared" si="0"/>
        <v>0</v>
      </c>
      <c r="F35" s="306" t="s">
        <v>390</v>
      </c>
      <c r="G35" s="81" t="s">
        <v>390</v>
      </c>
      <c r="H35" s="81" t="s">
        <v>390</v>
      </c>
      <c r="I35" s="81" t="s">
        <v>390</v>
      </c>
      <c r="J35" s="81" t="s">
        <v>390</v>
      </c>
      <c r="K35" s="81" t="s">
        <v>390</v>
      </c>
      <c r="L35" s="82" t="s">
        <v>391</v>
      </c>
      <c r="M35" s="111"/>
      <c r="N35" s="124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  <c r="AD35" s="69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85546875" style="234" customWidth="1"/>
    <col min="11" max="14" width="11.42578125" style="234" customWidth="1"/>
    <col min="15" max="15" width="12.28515625" style="127" customWidth="1"/>
    <col min="16" max="16" width="16.5703125" style="234" customWidth="1"/>
    <col min="17" max="16384" width="11.42578125" style="234"/>
  </cols>
  <sheetData>
    <row r="1" spans="1:16" s="233" customFormat="1">
      <c r="A1" s="130" t="s">
        <v>451</v>
      </c>
      <c r="B1" s="127"/>
      <c r="D1" s="214" t="s">
        <v>543</v>
      </c>
    </row>
    <row r="2" spans="1:16">
      <c r="A2" s="234"/>
      <c r="B2" s="233" t="s">
        <v>452</v>
      </c>
    </row>
    <row r="3" spans="1:16" ht="20.100000000000001" customHeight="1">
      <c r="A3" s="398" t="s">
        <v>248</v>
      </c>
      <c r="B3" s="235" t="s">
        <v>85</v>
      </c>
      <c r="C3" s="236"/>
      <c r="D3" s="400" t="s">
        <v>453</v>
      </c>
      <c r="E3" s="401"/>
      <c r="F3" s="401"/>
      <c r="G3" s="401"/>
      <c r="H3" s="401"/>
      <c r="I3" s="401"/>
      <c r="J3" s="402"/>
      <c r="K3" s="237"/>
      <c r="L3" s="237"/>
      <c r="M3" s="237"/>
      <c r="N3" s="237"/>
      <c r="O3" s="238"/>
      <c r="P3" s="237"/>
    </row>
    <row r="4" spans="1:16" ht="20.100000000000001" customHeight="1">
      <c r="A4" s="399"/>
      <c r="B4" s="239"/>
      <c r="C4" s="240"/>
      <c r="D4" s="241" t="s">
        <v>86</v>
      </c>
      <c r="E4" s="241" t="s">
        <v>87</v>
      </c>
      <c r="F4" s="241" t="s">
        <v>88</v>
      </c>
      <c r="G4" s="241" t="s">
        <v>89</v>
      </c>
      <c r="H4" s="241" t="s">
        <v>90</v>
      </c>
      <c r="I4" s="241" t="s">
        <v>91</v>
      </c>
      <c r="J4" s="241" t="s">
        <v>92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93</v>
      </c>
      <c r="C5" s="240"/>
      <c r="D5" s="241" t="s">
        <v>94</v>
      </c>
      <c r="E5" s="241" t="s">
        <v>95</v>
      </c>
      <c r="F5" s="241" t="s">
        <v>96</v>
      </c>
      <c r="G5" s="241" t="s">
        <v>97</v>
      </c>
      <c r="H5" s="241" t="s">
        <v>98</v>
      </c>
      <c r="I5" s="241" t="s">
        <v>99</v>
      </c>
      <c r="J5" s="241" t="s">
        <v>100</v>
      </c>
      <c r="K5" s="241" t="s">
        <v>101</v>
      </c>
      <c r="L5" s="242" t="s">
        <v>102</v>
      </c>
      <c r="M5" s="242" t="s">
        <v>103</v>
      </c>
      <c r="N5" s="244" t="s">
        <v>146</v>
      </c>
      <c r="O5" s="244" t="s">
        <v>250</v>
      </c>
      <c r="P5" s="245" t="s">
        <v>249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104</v>
      </c>
      <c r="C7" s="249" t="s">
        <v>105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101</v>
      </c>
      <c r="M7" s="251">
        <f t="shared" ref="M7:M21" si="0">MAX(D7:J7)</f>
        <v>1</v>
      </c>
      <c r="N7" s="252" t="s">
        <v>364</v>
      </c>
      <c r="O7" s="247"/>
      <c r="P7" s="241"/>
    </row>
    <row r="8" spans="1:16" ht="21" customHeight="1">
      <c r="A8" s="248">
        <v>2</v>
      </c>
      <c r="B8" s="241" t="s">
        <v>106</v>
      </c>
      <c r="C8" s="249" t="s">
        <v>107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101</v>
      </c>
      <c r="M8" s="251">
        <f t="shared" si="0"/>
        <v>1</v>
      </c>
      <c r="N8" s="252" t="s">
        <v>364</v>
      </c>
      <c r="O8" s="247"/>
      <c r="P8" s="241"/>
    </row>
    <row r="9" spans="1:16" ht="21" customHeight="1">
      <c r="A9" s="248">
        <v>3</v>
      </c>
      <c r="B9" s="241" t="s">
        <v>246</v>
      </c>
      <c r="C9" s="253" t="s">
        <v>4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101</v>
      </c>
      <c r="M9" s="251">
        <f t="shared" ref="M9" si="1">MAX(D9:J9)</f>
        <v>1</v>
      </c>
      <c r="N9" s="252" t="s">
        <v>4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108</v>
      </c>
      <c r="C11" s="257" t="s">
        <v>109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95</v>
      </c>
      <c r="M11" s="251">
        <f t="shared" si="0"/>
        <v>1.0522626697461936</v>
      </c>
      <c r="N11" s="252" t="s">
        <v>253</v>
      </c>
      <c r="O11" s="247" t="s">
        <v>251</v>
      </c>
      <c r="P11" s="241"/>
    </row>
    <row r="12" spans="1:16">
      <c r="A12" s="248">
        <v>5</v>
      </c>
      <c r="B12" s="241" t="s">
        <v>110</v>
      </c>
      <c r="C12" s="257" t="s">
        <v>111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94</v>
      </c>
      <c r="M12" s="251">
        <f t="shared" si="0"/>
        <v>1.0358469949391176</v>
      </c>
      <c r="N12" s="252" t="s">
        <v>253</v>
      </c>
      <c r="O12" s="247" t="s">
        <v>251</v>
      </c>
      <c r="P12" s="241"/>
    </row>
    <row r="13" spans="1:16">
      <c r="A13" s="248">
        <v>6</v>
      </c>
      <c r="B13" s="241" t="s">
        <v>112</v>
      </c>
      <c r="C13" s="257" t="s">
        <v>113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94</v>
      </c>
      <c r="M13" s="251">
        <f t="shared" si="0"/>
        <v>1.069856584592316</v>
      </c>
      <c r="N13" s="252" t="s">
        <v>253</v>
      </c>
      <c r="O13" s="247" t="s">
        <v>251</v>
      </c>
      <c r="P13" s="241"/>
    </row>
    <row r="14" spans="1:16" ht="21" customHeight="1">
      <c r="A14" s="248">
        <v>7</v>
      </c>
      <c r="B14" s="241" t="s">
        <v>114</v>
      </c>
      <c r="C14" s="257" t="s">
        <v>115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94</v>
      </c>
      <c r="M14" s="251">
        <f t="shared" si="0"/>
        <v>1.1052461688999999</v>
      </c>
      <c r="N14" s="252" t="s">
        <v>253</v>
      </c>
      <c r="O14" s="247" t="s">
        <v>251</v>
      </c>
      <c r="P14" s="241"/>
    </row>
    <row r="15" spans="1:16" ht="21" customHeight="1">
      <c r="A15" s="248">
        <v>8</v>
      </c>
      <c r="B15" s="241" t="s">
        <v>116</v>
      </c>
      <c r="C15" s="257" t="s">
        <v>117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95</v>
      </c>
      <c r="M15" s="251">
        <f t="shared" si="0"/>
        <v>1.0389446761000001</v>
      </c>
      <c r="N15" s="252" t="s">
        <v>253</v>
      </c>
      <c r="O15" s="247" t="s">
        <v>251</v>
      </c>
      <c r="P15" s="241"/>
    </row>
    <row r="16" spans="1:16" ht="21" customHeight="1">
      <c r="A16" s="248">
        <v>9</v>
      </c>
      <c r="B16" s="241" t="s">
        <v>122</v>
      </c>
      <c r="C16" s="257" t="s">
        <v>123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96</v>
      </c>
      <c r="M16" s="251">
        <f>MAX(D16:J16)</f>
        <v>1.2706602107</v>
      </c>
      <c r="N16" s="252" t="s">
        <v>253</v>
      </c>
      <c r="O16" s="247" t="s">
        <v>251</v>
      </c>
      <c r="P16" s="241"/>
    </row>
    <row r="17" spans="1:16" ht="21" customHeight="1">
      <c r="A17" s="248">
        <v>10</v>
      </c>
      <c r="B17" s="241" t="s">
        <v>118</v>
      </c>
      <c r="C17" s="258" t="s">
        <v>119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99</v>
      </c>
      <c r="M17" s="251">
        <f t="shared" si="0"/>
        <v>1.0355882019</v>
      </c>
      <c r="N17" s="252" t="s">
        <v>253</v>
      </c>
      <c r="O17" s="247" t="s">
        <v>252</v>
      </c>
      <c r="P17" s="241" t="s">
        <v>116</v>
      </c>
    </row>
    <row r="18" spans="1:16" ht="21" customHeight="1">
      <c r="A18" s="248">
        <v>11</v>
      </c>
      <c r="B18" s="241" t="s">
        <v>120</v>
      </c>
      <c r="C18" s="258" t="s">
        <v>121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98</v>
      </c>
      <c r="M18" s="251">
        <f t="shared" si="0"/>
        <v>1.1401797148999999</v>
      </c>
      <c r="N18" s="252" t="s">
        <v>253</v>
      </c>
      <c r="O18" s="247" t="s">
        <v>252</v>
      </c>
      <c r="P18" s="241" t="s">
        <v>122</v>
      </c>
    </row>
    <row r="19" spans="1:16" ht="21" customHeight="1">
      <c r="A19" s="248">
        <v>12</v>
      </c>
      <c r="B19" s="241" t="s">
        <v>124</v>
      </c>
      <c r="C19" s="258" t="s">
        <v>125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97</v>
      </c>
      <c r="M19" s="251">
        <f t="shared" si="0"/>
        <v>1.0552346931000001</v>
      </c>
      <c r="N19" s="252" t="s">
        <v>253</v>
      </c>
      <c r="O19" s="247" t="s">
        <v>252</v>
      </c>
      <c r="P19" s="241" t="s">
        <v>108</v>
      </c>
    </row>
    <row r="20" spans="1:16" ht="21" customHeight="1">
      <c r="A20" s="248">
        <v>13</v>
      </c>
      <c r="B20" s="241" t="s">
        <v>126</v>
      </c>
      <c r="C20" s="258" t="s">
        <v>127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94</v>
      </c>
      <c r="M20" s="251">
        <f t="shared" si="0"/>
        <v>1.0865859003</v>
      </c>
      <c r="N20" s="252" t="s">
        <v>253</v>
      </c>
      <c r="O20" s="247" t="s">
        <v>252</v>
      </c>
      <c r="P20" s="241" t="s">
        <v>110</v>
      </c>
    </row>
    <row r="21" spans="1:16" ht="24.75" customHeight="1">
      <c r="A21" s="248">
        <v>14</v>
      </c>
      <c r="B21" s="241" t="s">
        <v>128</v>
      </c>
      <c r="C21" s="258" t="s">
        <v>129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95</v>
      </c>
      <c r="M21" s="251">
        <f t="shared" si="0"/>
        <v>1.0522626697461936</v>
      </c>
      <c r="N21" s="252" t="s">
        <v>253</v>
      </c>
      <c r="O21" s="247" t="s">
        <v>252</v>
      </c>
      <c r="P21" s="241" t="s">
        <v>116</v>
      </c>
    </row>
    <row r="22" spans="1:16" ht="25.5">
      <c r="A22" s="248">
        <v>15</v>
      </c>
      <c r="B22" s="241" t="s">
        <v>130</v>
      </c>
      <c r="C22" s="259" t="s">
        <v>131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95</v>
      </c>
      <c r="M22" s="251">
        <f>MAX(D22:J22)</f>
        <v>1.03</v>
      </c>
      <c r="N22" s="252" t="s">
        <v>253</v>
      </c>
      <c r="O22" s="247" t="s">
        <v>252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B074B925966448DBEEF7F5DCCE836" ma:contentTypeVersion="11" ma:contentTypeDescription="Create a new document." ma:contentTypeScope="" ma:versionID="c41ee5c201c45b4bb2d6a0d57afa581d">
  <xsd:schema xmlns:xsd="http://www.w3.org/2001/XMLSchema" xmlns:xs="http://www.w3.org/2001/XMLSchema" xmlns:p="http://schemas.microsoft.com/office/2006/metadata/properties" xmlns:ns3="ff62da1b-0c5f-4f5c-a8dd-3c89976c1670" xmlns:ns4="eb152314-c955-401a-af59-0801ccc755bc" targetNamespace="http://schemas.microsoft.com/office/2006/metadata/properties" ma:root="true" ma:fieldsID="eadf48056c1c75d94fd6c71a5b99fab2" ns3:_="" ns4:_="">
    <xsd:import namespace="ff62da1b-0c5f-4f5c-a8dd-3c89976c1670"/>
    <xsd:import namespace="eb152314-c955-401a-af59-0801ccc755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2da1b-0c5f-4f5c-a8dd-3c89976c16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52314-c955-401a-af59-0801ccc75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4A34-AB27-4C34-A0BA-12D16E1B37B2}">
  <ds:schemaRefs>
    <ds:schemaRef ds:uri="eb152314-c955-401a-af59-0801ccc755bc"/>
    <ds:schemaRef ds:uri="http://purl.org/dc/elements/1.1/"/>
    <ds:schemaRef ds:uri="http://schemas.microsoft.com/office/2006/metadata/properties"/>
    <ds:schemaRef ds:uri="ff62da1b-0c5f-4f5c-a8dd-3c89976c167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6D6490-C567-4B3F-A8B9-B9171C1F1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2da1b-0c5f-4f5c-a8dd-3c89976c1670"/>
    <ds:schemaRef ds:uri="eb152314-c955-401a-af59-0801ccc75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Handschuh Nils</cp:lastModifiedBy>
  <cp:lastPrinted>2015-03-20T22:59:10Z</cp:lastPrinted>
  <dcterms:created xsi:type="dcterms:W3CDTF">2015-01-15T05:25:41Z</dcterms:created>
  <dcterms:modified xsi:type="dcterms:W3CDTF">2024-08-19T12:36:35Z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0x010100C32B074B925966448DBEEF7F5DCCE836</vt:lpwstr>
  </property>
</Properties>
</file>